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mc:AlternateContent xmlns:mc="http://schemas.openxmlformats.org/markup-compatibility/2006">
    <mc:Choice Requires="x15">
      <x15ac:absPath xmlns:x15ac="http://schemas.microsoft.com/office/spreadsheetml/2010/11/ac" url="https://stateofwa.sharepoint.com/sites/SAO-LocalAudit/Shared Documents/LGS/Team LGS Network Folder/BARS/WEBBARS 2024/Reporting Templates/"/>
    </mc:Choice>
  </mc:AlternateContent>
  <xr:revisionPtr revIDLastSave="0" documentId="8_{5498F035-1C44-48D7-95D8-6EB70B266817}" xr6:coauthVersionLast="47" xr6:coauthVersionMax="47" xr10:uidLastSave="{00000000-0000-0000-0000-000000000000}"/>
  <bookViews>
    <workbookView xWindow="28680" yWindow="-120" windowWidth="29040" windowHeight="15840" activeTab="6" xr2:uid="{00000000-000D-0000-FFFF-FFFF00000000}"/>
  </bookViews>
  <sheets>
    <sheet name="Instructions" sheetId="13" r:id="rId1"/>
    <sheet name="4 - Summary" sheetId="2" r:id="rId2"/>
    <sheet name="1,2,3 - PERS_1" sheetId="7" r:id="rId3"/>
    <sheet name="1,2,3 - PERS_2-3" sheetId="1" r:id="rId4"/>
    <sheet name="1,2,3 - PSERS" sheetId="8" r:id="rId5"/>
    <sheet name="1,2,3 - LEOFF_1" sheetId="10" r:id="rId6"/>
    <sheet name="1,2,3 - LEOFF_2" sheetId="9" r:id="rId7"/>
    <sheet name="5 - SpecFndg" sheetId="11" r:id="rId8"/>
    <sheet name="6 - Amort" sheetId="14" r:id="rId9"/>
    <sheet name="6 - Sensitivity - Notes" sheetId="6" r:id="rId10"/>
  </sheets>
  <definedNames>
    <definedName name="_xlnm.Print_Area" localSheetId="6">'1,2,3 - LEOFF_2'!$A$43:$Z$83</definedName>
    <definedName name="_xlnm.Print_Area" localSheetId="3">'1,2,3 - PERS_2-3'!$G$35:$Y$52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6" i="9" l="1"/>
  <c r="F92" i="8"/>
  <c r="F86" i="1"/>
  <c r="F58" i="7"/>
  <c r="C19" i="11"/>
  <c r="C33" i="11" s="1"/>
  <c r="F87" i="9"/>
  <c r="F84" i="8"/>
  <c r="F78" i="1"/>
  <c r="C46" i="8"/>
  <c r="C48" i="1"/>
  <c r="B28" i="1"/>
  <c r="C27" i="1"/>
  <c r="I43" i="7"/>
  <c r="C40" i="7"/>
  <c r="C39" i="7"/>
  <c r="C38" i="7"/>
  <c r="F52" i="7"/>
  <c r="C36" i="7"/>
  <c r="B36" i="7"/>
  <c r="B26" i="7"/>
  <c r="C25" i="7"/>
  <c r="H66" i="9"/>
  <c r="I66" i="9"/>
  <c r="J66" i="9"/>
  <c r="K66" i="9"/>
  <c r="L66" i="9"/>
  <c r="M66" i="9"/>
  <c r="N66" i="9"/>
  <c r="O66" i="9"/>
  <c r="P66" i="9"/>
  <c r="Q66" i="9"/>
  <c r="R66" i="9"/>
  <c r="G66" i="9"/>
  <c r="U50" i="9"/>
  <c r="V50" i="9"/>
  <c r="U51" i="9"/>
  <c r="V51" i="9"/>
  <c r="U52" i="9"/>
  <c r="V52" i="9"/>
  <c r="U53" i="9"/>
  <c r="V53" i="9"/>
  <c r="U54" i="9"/>
  <c r="V54" i="9"/>
  <c r="V49" i="9"/>
  <c r="U49" i="9"/>
  <c r="H63" i="8"/>
  <c r="I63" i="8"/>
  <c r="J63" i="8"/>
  <c r="K63" i="8"/>
  <c r="L63" i="8"/>
  <c r="M63" i="8"/>
  <c r="N63" i="8"/>
  <c r="O63" i="8"/>
  <c r="P63" i="8"/>
  <c r="Q63" i="8"/>
  <c r="R63" i="8"/>
  <c r="G63" i="8"/>
  <c r="U46" i="8"/>
  <c r="V46" i="8"/>
  <c r="U47" i="8"/>
  <c r="V47" i="8"/>
  <c r="U48" i="8"/>
  <c r="V48" i="8"/>
  <c r="U49" i="8"/>
  <c r="V49" i="8"/>
  <c r="U50" i="8"/>
  <c r="V50" i="8"/>
  <c r="V45" i="8"/>
  <c r="U45" i="8"/>
  <c r="W45" i="8" s="1"/>
  <c r="F50" i="9"/>
  <c r="F51" i="9" s="1"/>
  <c r="F52" i="9" s="1"/>
  <c r="F53" i="9" s="1"/>
  <c r="F54" i="9" s="1"/>
  <c r="F55" i="9" s="1"/>
  <c r="F56" i="9" s="1"/>
  <c r="F57" i="9" s="1"/>
  <c r="F58" i="9" s="1"/>
  <c r="F59" i="9" s="1"/>
  <c r="F60" i="9" s="1"/>
  <c r="F61" i="9" s="1"/>
  <c r="F62" i="9" s="1"/>
  <c r="F63" i="9" s="1"/>
  <c r="F64" i="9" s="1"/>
  <c r="F65" i="9" s="1"/>
  <c r="F46" i="8"/>
  <c r="F47" i="8" s="1"/>
  <c r="F48" i="8" s="1"/>
  <c r="F49" i="8" s="1"/>
  <c r="F50" i="8" s="1"/>
  <c r="F51" i="8" s="1"/>
  <c r="F52" i="8" s="1"/>
  <c r="F53" i="8" s="1"/>
  <c r="F54" i="8" s="1"/>
  <c r="F55" i="8" s="1"/>
  <c r="F56" i="8" s="1"/>
  <c r="F57" i="8" s="1"/>
  <c r="F58" i="8" s="1"/>
  <c r="F59" i="8" s="1"/>
  <c r="F60" i="8" s="1"/>
  <c r="F61" i="8" s="1"/>
  <c r="F62" i="8" s="1"/>
  <c r="F46" i="1"/>
  <c r="F47" i="1" s="1"/>
  <c r="F48" i="1" s="1"/>
  <c r="F49" i="1" s="1"/>
  <c r="F50" i="1" s="1"/>
  <c r="F51" i="1" s="1"/>
  <c r="F52" i="1" s="1"/>
  <c r="F53" i="1" s="1"/>
  <c r="F54" i="1" s="1"/>
  <c r="F55" i="1" s="1"/>
  <c r="F56" i="1" s="1"/>
  <c r="Y45" i="14"/>
  <c r="X45" i="14"/>
  <c r="B87" i="1"/>
  <c r="H57" i="1"/>
  <c r="I57" i="1"/>
  <c r="J57" i="1"/>
  <c r="K57" i="1"/>
  <c r="L57" i="1"/>
  <c r="M57" i="1"/>
  <c r="N57" i="1"/>
  <c r="O57" i="1"/>
  <c r="P57" i="1"/>
  <c r="G57" i="1"/>
  <c r="S46" i="1"/>
  <c r="T46" i="1"/>
  <c r="S47" i="1"/>
  <c r="T47" i="1"/>
  <c r="S48" i="1"/>
  <c r="T48" i="1"/>
  <c r="S49" i="1"/>
  <c r="T49" i="1"/>
  <c r="T45" i="1"/>
  <c r="S45" i="1"/>
  <c r="U45" i="1" s="1"/>
  <c r="AF54" i="14"/>
  <c r="AF53" i="14"/>
  <c r="AB54" i="14"/>
  <c r="AB53" i="14"/>
  <c r="T54" i="14"/>
  <c r="T53" i="14"/>
  <c r="S28" i="14"/>
  <c r="S29" i="14"/>
  <c r="S30" i="14" s="1"/>
  <c r="S31" i="14" s="1"/>
  <c r="S32" i="14" s="1"/>
  <c r="G8" i="10"/>
  <c r="G9" i="10"/>
  <c r="AD29" i="14"/>
  <c r="AE29" i="14"/>
  <c r="AD30" i="14"/>
  <c r="AE30" i="14"/>
  <c r="AD31" i="14"/>
  <c r="AE31" i="14"/>
  <c r="AD32" i="14"/>
  <c r="AE32" i="14"/>
  <c r="AD33" i="14"/>
  <c r="AE33" i="14"/>
  <c r="X29" i="14"/>
  <c r="Y29" i="14"/>
  <c r="X30" i="14"/>
  <c r="Y30" i="14"/>
  <c r="X31" i="14"/>
  <c r="Y31" i="14"/>
  <c r="X32" i="14"/>
  <c r="Y32" i="14"/>
  <c r="X33" i="14"/>
  <c r="Y33" i="14"/>
  <c r="AE28" i="14"/>
  <c r="AD28" i="14"/>
  <c r="Y28" i="14"/>
  <c r="X28" i="14"/>
  <c r="AD18" i="14"/>
  <c r="AE18" i="14"/>
  <c r="AD19" i="14"/>
  <c r="AE19" i="14"/>
  <c r="AD20" i="14"/>
  <c r="AE20" i="14"/>
  <c r="AD21" i="14"/>
  <c r="AE21" i="14"/>
  <c r="AD22" i="14"/>
  <c r="AE22" i="14"/>
  <c r="AE17" i="14"/>
  <c r="AD17" i="14"/>
  <c r="X18" i="14"/>
  <c r="Y18" i="14"/>
  <c r="X19" i="14"/>
  <c r="Y19" i="14"/>
  <c r="X20" i="14"/>
  <c r="Y20" i="14"/>
  <c r="X21" i="14"/>
  <c r="Y21" i="14"/>
  <c r="X22" i="14"/>
  <c r="Y22" i="14"/>
  <c r="Y17" i="14"/>
  <c r="X17" i="14"/>
  <c r="AB8" i="14"/>
  <c r="AB49" i="14" s="1"/>
  <c r="AD8" i="14"/>
  <c r="AD49" i="14" s="1"/>
  <c r="X8" i="14"/>
  <c r="X49" i="14" s="1"/>
  <c r="S49" i="14"/>
  <c r="S50" i="14" s="1"/>
  <c r="S51" i="14" s="1"/>
  <c r="S52" i="14" s="1"/>
  <c r="S53" i="14" s="1"/>
  <c r="S39" i="14"/>
  <c r="S40" i="14" s="1"/>
  <c r="S41" i="14" s="1"/>
  <c r="S42" i="14" s="1"/>
  <c r="S43" i="14" s="1"/>
  <c r="S17" i="14"/>
  <c r="S18" i="14" s="1"/>
  <c r="S19" i="14" s="1"/>
  <c r="S20" i="14" s="1"/>
  <c r="S21" i="14" s="1"/>
  <c r="S8" i="14"/>
  <c r="S9" i="14" s="1"/>
  <c r="S10" i="14" s="1"/>
  <c r="S11" i="14" s="1"/>
  <c r="A28" i="14"/>
  <c r="A29" i="14" s="1"/>
  <c r="A30" i="14" s="1"/>
  <c r="A31" i="14" s="1"/>
  <c r="A32" i="14" s="1"/>
  <c r="A17" i="14"/>
  <c r="A18" i="14" s="1"/>
  <c r="A19" i="14" s="1"/>
  <c r="A20" i="14" s="1"/>
  <c r="A21" i="14" s="1"/>
  <c r="A9" i="14"/>
  <c r="A10" i="14" s="1"/>
  <c r="A11" i="14" s="1"/>
  <c r="AE45" i="14"/>
  <c r="AD45" i="14"/>
  <c r="Q34" i="14"/>
  <c r="P34" i="14"/>
  <c r="O34" i="14"/>
  <c r="N34" i="14"/>
  <c r="M34" i="14"/>
  <c r="L34" i="14"/>
  <c r="K34" i="14"/>
  <c r="J34" i="14"/>
  <c r="I34" i="14"/>
  <c r="H34" i="14"/>
  <c r="G34" i="14"/>
  <c r="F34" i="14"/>
  <c r="E34" i="14"/>
  <c r="D34" i="14"/>
  <c r="C34" i="14"/>
  <c r="B34" i="14"/>
  <c r="Q23" i="14"/>
  <c r="P23" i="14"/>
  <c r="O23" i="14"/>
  <c r="N23" i="14"/>
  <c r="M23" i="14"/>
  <c r="L23" i="14"/>
  <c r="K23" i="14"/>
  <c r="J23" i="14"/>
  <c r="I23" i="14"/>
  <c r="H23" i="14"/>
  <c r="G23" i="14"/>
  <c r="F23" i="14"/>
  <c r="E23" i="14"/>
  <c r="D23" i="14"/>
  <c r="C23" i="14"/>
  <c r="B23" i="14"/>
  <c r="P12" i="14"/>
  <c r="N12" i="14"/>
  <c r="L12" i="14"/>
  <c r="J12" i="14"/>
  <c r="H12" i="14"/>
  <c r="F12" i="14"/>
  <c r="D12" i="14"/>
  <c r="B12" i="14"/>
  <c r="AD11" i="14"/>
  <c r="AD52" i="14" s="1"/>
  <c r="AB11" i="14"/>
  <c r="AB52" i="14" s="1"/>
  <c r="X11" i="14"/>
  <c r="AD10" i="14"/>
  <c r="AD51" i="14" s="1"/>
  <c r="AB10" i="14"/>
  <c r="AB51" i="14" s="1"/>
  <c r="X10" i="14"/>
  <c r="X51" i="14" s="1"/>
  <c r="AD9" i="14"/>
  <c r="AD50" i="14" s="1"/>
  <c r="AB9" i="14"/>
  <c r="AB50" i="14" s="1"/>
  <c r="X9" i="14"/>
  <c r="AA4" i="14"/>
  <c r="AH11" i="14" s="1"/>
  <c r="Z4" i="14"/>
  <c r="AF11" i="14" s="1"/>
  <c r="AF52" i="14" s="1"/>
  <c r="W4" i="14"/>
  <c r="Z10" i="14" s="1"/>
  <c r="U4" i="14"/>
  <c r="W18" i="14" s="1"/>
  <c r="T4" i="14"/>
  <c r="T10" i="14" s="1"/>
  <c r="T51" i="14" s="1"/>
  <c r="A16" i="9"/>
  <c r="A15" i="9"/>
  <c r="A13" i="9"/>
  <c r="A12" i="9"/>
  <c r="A9" i="9"/>
  <c r="A8" i="9"/>
  <c r="A13" i="10"/>
  <c r="A12" i="10"/>
  <c r="A9" i="10"/>
  <c r="A8" i="10"/>
  <c r="A9" i="8"/>
  <c r="A8" i="8"/>
  <c r="A9" i="1"/>
  <c r="A8" i="1"/>
  <c r="A16" i="8"/>
  <c r="A15" i="8"/>
  <c r="A13" i="8"/>
  <c r="A12" i="8"/>
  <c r="A16" i="1"/>
  <c r="A15" i="1"/>
  <c r="A13" i="1"/>
  <c r="A12" i="1"/>
  <c r="X54" i="14" l="1"/>
  <c r="X53" i="14"/>
  <c r="X50" i="14"/>
  <c r="AD54" i="14"/>
  <c r="AD53" i="14"/>
  <c r="X52" i="14"/>
  <c r="U49" i="1"/>
  <c r="U48" i="1"/>
  <c r="U47" i="1"/>
  <c r="U46" i="1"/>
  <c r="W50" i="8"/>
  <c r="W49" i="8"/>
  <c r="W48" i="8"/>
  <c r="W47" i="8"/>
  <c r="W46" i="8"/>
  <c r="D36" i="11"/>
  <c r="C35" i="11"/>
  <c r="X55" i="14"/>
  <c r="AD55" i="14"/>
  <c r="AB55" i="14"/>
  <c r="W33" i="14"/>
  <c r="V28" i="14"/>
  <c r="W31" i="14"/>
  <c r="AI33" i="14"/>
  <c r="W29" i="14"/>
  <c r="AH31" i="14"/>
  <c r="W28" i="14"/>
  <c r="V33" i="14"/>
  <c r="V31" i="14"/>
  <c r="V29" i="14"/>
  <c r="AH33" i="14"/>
  <c r="Z28" i="14"/>
  <c r="AA32" i="14"/>
  <c r="AA30" i="14"/>
  <c r="AI32" i="14"/>
  <c r="AA28" i="14"/>
  <c r="Z32" i="14"/>
  <c r="Z30" i="14"/>
  <c r="AH32" i="14"/>
  <c r="AI31" i="14"/>
  <c r="AH28" i="14"/>
  <c r="W32" i="14"/>
  <c r="W30" i="14"/>
  <c r="AI30" i="14"/>
  <c r="AI28" i="14"/>
  <c r="V32" i="14"/>
  <c r="V30" i="14"/>
  <c r="AH30" i="14"/>
  <c r="AA33" i="14"/>
  <c r="AA31" i="14"/>
  <c r="AA29" i="14"/>
  <c r="AI29" i="14"/>
  <c r="Z33" i="14"/>
  <c r="Z31" i="14"/>
  <c r="Z29" i="14"/>
  <c r="AH29" i="14"/>
  <c r="V17" i="14"/>
  <c r="V18" i="14"/>
  <c r="V19" i="14"/>
  <c r="V21" i="14"/>
  <c r="Z17" i="14"/>
  <c r="AA17" i="14"/>
  <c r="AA22" i="14"/>
  <c r="AA21" i="14"/>
  <c r="V20" i="14"/>
  <c r="Z22" i="14"/>
  <c r="AH22" i="14"/>
  <c r="AH17" i="14"/>
  <c r="AI22" i="14"/>
  <c r="AI21" i="14"/>
  <c r="V22" i="14"/>
  <c r="Z21" i="14"/>
  <c r="AH21" i="14"/>
  <c r="W17" i="14"/>
  <c r="AA20" i="14"/>
  <c r="AI20" i="14"/>
  <c r="W22" i="14"/>
  <c r="Z20" i="14"/>
  <c r="AH20" i="14"/>
  <c r="W21" i="14"/>
  <c r="AA19" i="14"/>
  <c r="AI19" i="14"/>
  <c r="W20" i="14"/>
  <c r="Z19" i="14"/>
  <c r="AH19" i="14"/>
  <c r="AI17" i="14"/>
  <c r="W19" i="14"/>
  <c r="AA18" i="14"/>
  <c r="AI18" i="14"/>
  <c r="Z18" i="14"/>
  <c r="AH18" i="14"/>
  <c r="AE23" i="14"/>
  <c r="T9" i="14"/>
  <c r="T50" i="14" s="1"/>
  <c r="V9" i="14"/>
  <c r="AB12" i="14"/>
  <c r="AD34" i="14"/>
  <c r="AE34" i="14"/>
  <c r="Y34" i="14"/>
  <c r="AD12" i="14"/>
  <c r="T8" i="14"/>
  <c r="T49" i="14" s="1"/>
  <c r="T11" i="14"/>
  <c r="T52" i="14" s="1"/>
  <c r="X23" i="14"/>
  <c r="X12" i="14"/>
  <c r="Y23" i="14"/>
  <c r="AH9" i="14"/>
  <c r="AD23" i="14"/>
  <c r="AF10" i="14"/>
  <c r="AF51" i="14" s="1"/>
  <c r="AH10" i="14"/>
  <c r="V11" i="14"/>
  <c r="Z11" i="14"/>
  <c r="V10" i="14"/>
  <c r="Z9" i="14"/>
  <c r="V8" i="14"/>
  <c r="AF9" i="14"/>
  <c r="AF50" i="14" s="1"/>
  <c r="AF8" i="14"/>
  <c r="AF49" i="14" s="1"/>
  <c r="Z8" i="14"/>
  <c r="AH8" i="14"/>
  <c r="X34" i="14"/>
  <c r="AF55" i="14" l="1"/>
  <c r="T55" i="14"/>
  <c r="T12" i="14"/>
  <c r="AF12" i="14"/>
  <c r="W34" i="14"/>
  <c r="V12" i="14"/>
  <c r="V34" i="14"/>
  <c r="AH12" i="14"/>
  <c r="Z12" i="14"/>
  <c r="AI23" i="14" l="1"/>
  <c r="AA23" i="14"/>
  <c r="V23" i="14"/>
  <c r="W23" i="14"/>
  <c r="AH23" i="14"/>
  <c r="AI34" i="14"/>
  <c r="AH34" i="14"/>
  <c r="AA34" i="14"/>
  <c r="Z34" i="14"/>
  <c r="Z23" i="14"/>
  <c r="B47" i="9" l="1"/>
  <c r="C47" i="9"/>
  <c r="C59" i="9" s="1"/>
  <c r="C60" i="9" s="1"/>
  <c r="C61" i="9" s="1"/>
  <c r="C62" i="9" s="1"/>
  <c r="C63" i="9" s="1"/>
  <c r="C64" i="9" s="1"/>
  <c r="C65" i="9" s="1"/>
  <c r="C66" i="9" s="1"/>
  <c r="C67" i="9" s="1"/>
  <c r="C68" i="9" s="1"/>
  <c r="C69" i="9" s="1"/>
  <c r="C31" i="10"/>
  <c r="B31" i="10"/>
  <c r="C43" i="8"/>
  <c r="C55" i="8" s="1"/>
  <c r="C56" i="8" s="1"/>
  <c r="C57" i="8" s="1"/>
  <c r="C58" i="8" s="1"/>
  <c r="C59" i="8" s="1"/>
  <c r="C60" i="8" s="1"/>
  <c r="C61" i="8" s="1"/>
  <c r="C62" i="8" s="1"/>
  <c r="C63" i="8" s="1"/>
  <c r="C64" i="8" s="1"/>
  <c r="C65" i="8" s="1"/>
  <c r="C66" i="8" s="1"/>
  <c r="B43" i="8"/>
  <c r="B43" i="1"/>
  <c r="C43" i="1"/>
  <c r="C55" i="1" s="1"/>
  <c r="C56" i="1" s="1"/>
  <c r="C57" i="1" s="1"/>
  <c r="C58" i="1" s="1"/>
  <c r="C59" i="1" s="1"/>
  <c r="C60" i="1" s="1"/>
  <c r="C61" i="1" s="1"/>
  <c r="J19" i="11" l="1"/>
  <c r="W54" i="9" l="1"/>
  <c r="B32" i="10" l="1"/>
  <c r="B59" i="7" l="1"/>
  <c r="W50" i="9" l="1"/>
  <c r="W49" i="9"/>
  <c r="J15" i="6" l="1"/>
  <c r="I15" i="6"/>
  <c r="H15" i="6"/>
  <c r="B97" i="9" l="1"/>
  <c r="F47" i="10"/>
  <c r="D47" i="10"/>
  <c r="B93" i="8"/>
  <c r="C42" i="9" l="1"/>
  <c r="B41" i="9" l="1"/>
  <c r="F95" i="9" s="1"/>
  <c r="B53" i="10"/>
  <c r="C34" i="10"/>
  <c r="C32" i="10"/>
  <c r="L13" i="10"/>
  <c r="F53" i="10" s="1"/>
  <c r="J13" i="10"/>
  <c r="I33" i="10" s="1"/>
  <c r="I13" i="10"/>
  <c r="F16" i="2" s="1"/>
  <c r="H13" i="10"/>
  <c r="F15" i="2" s="1"/>
  <c r="F13" i="10"/>
  <c r="H33" i="10" s="1"/>
  <c r="E13" i="10"/>
  <c r="H31" i="10" s="1"/>
  <c r="D13" i="10"/>
  <c r="F7" i="2" s="1"/>
  <c r="C13" i="10"/>
  <c r="J12" i="10"/>
  <c r="I12" i="10"/>
  <c r="H12" i="10"/>
  <c r="F12" i="10"/>
  <c r="E12" i="10"/>
  <c r="D12" i="10"/>
  <c r="C12" i="10"/>
  <c r="K9" i="10"/>
  <c r="K13" i="10" s="1"/>
  <c r="C21" i="10" s="1"/>
  <c r="G13" i="10"/>
  <c r="K12" i="10"/>
  <c r="B20" i="10" s="1"/>
  <c r="C35" i="10"/>
  <c r="G11" i="2"/>
  <c r="G89" i="9" l="1"/>
  <c r="B96" i="9" s="1"/>
  <c r="E46" i="10"/>
  <c r="I29" i="10"/>
  <c r="F9" i="2"/>
  <c r="F8" i="2"/>
  <c r="B46" i="10"/>
  <c r="B19" i="10"/>
  <c r="J24" i="11"/>
  <c r="B45" i="10"/>
  <c r="C18" i="10"/>
  <c r="I31" i="10"/>
  <c r="H29" i="10"/>
  <c r="F17" i="2"/>
  <c r="F4" i="2"/>
  <c r="F19" i="2"/>
  <c r="B51" i="10"/>
  <c r="C46" i="10"/>
  <c r="C36" i="10"/>
  <c r="B34" i="10"/>
  <c r="D34" i="10" s="1"/>
  <c r="B36" i="10"/>
  <c r="E45" i="10"/>
  <c r="G12" i="10"/>
  <c r="C45" i="10" s="1"/>
  <c r="E11" i="2"/>
  <c r="D88" i="9"/>
  <c r="D87" i="9"/>
  <c r="H81" i="9"/>
  <c r="C50" i="9"/>
  <c r="C48" i="9"/>
  <c r="B48" i="9"/>
  <c r="C27" i="9"/>
  <c r="B28" i="9"/>
  <c r="L13" i="9"/>
  <c r="F93" i="9" s="1"/>
  <c r="J13" i="9"/>
  <c r="I13" i="9"/>
  <c r="H13" i="9"/>
  <c r="F13" i="9"/>
  <c r="E13" i="9"/>
  <c r="D13" i="9"/>
  <c r="C13" i="9"/>
  <c r="C24" i="11" s="1"/>
  <c r="C25" i="11" s="1"/>
  <c r="J12" i="9"/>
  <c r="I12" i="9"/>
  <c r="H12" i="9"/>
  <c r="F12" i="9"/>
  <c r="E12" i="9"/>
  <c r="D12" i="9"/>
  <c r="C12" i="9"/>
  <c r="K9" i="9"/>
  <c r="K13" i="9" s="1"/>
  <c r="C26" i="9" s="1"/>
  <c r="G9" i="9"/>
  <c r="G13" i="9" s="1"/>
  <c r="K12" i="9"/>
  <c r="G12" i="9"/>
  <c r="A22" i="10" l="1"/>
  <c r="B22" i="10"/>
  <c r="C22" i="10"/>
  <c r="J25" i="11"/>
  <c r="J26" i="11" s="1"/>
  <c r="AG57" i="14"/>
  <c r="AG58" i="14" s="1"/>
  <c r="F12" i="2"/>
  <c r="H40" i="10"/>
  <c r="I40" i="10"/>
  <c r="D89" i="9"/>
  <c r="B93" i="9" s="1"/>
  <c r="B47" i="10"/>
  <c r="B49" i="10" s="1"/>
  <c r="G16" i="2"/>
  <c r="I74" i="9"/>
  <c r="D36" i="10"/>
  <c r="I76" i="9"/>
  <c r="G17" i="2"/>
  <c r="B88" i="9"/>
  <c r="B22" i="9"/>
  <c r="G4" i="2"/>
  <c r="E47" i="10"/>
  <c r="B52" i="10" s="1"/>
  <c r="H72" i="9"/>
  <c r="G7" i="2"/>
  <c r="C52" i="9"/>
  <c r="H74" i="9"/>
  <c r="G8" i="2"/>
  <c r="B87" i="9"/>
  <c r="C21" i="9"/>
  <c r="H76" i="9"/>
  <c r="G9" i="2"/>
  <c r="I72" i="9"/>
  <c r="G15" i="2"/>
  <c r="B35" i="10"/>
  <c r="D35" i="10" s="1"/>
  <c r="C47" i="10"/>
  <c r="C51" i="9"/>
  <c r="B50" i="9"/>
  <c r="D50" i="9" s="1"/>
  <c r="B51" i="9"/>
  <c r="C23" i="9"/>
  <c r="C87" i="9"/>
  <c r="B25" i="9"/>
  <c r="E87" i="9"/>
  <c r="B52" i="9"/>
  <c r="C88" i="9"/>
  <c r="B24" i="9"/>
  <c r="E88" i="9"/>
  <c r="C29" i="9" l="1"/>
  <c r="B29" i="9"/>
  <c r="A29" i="9"/>
  <c r="D37" i="10"/>
  <c r="B89" i="9"/>
  <c r="B91" i="9" s="1"/>
  <c r="D52" i="9"/>
  <c r="C89" i="9"/>
  <c r="B92" i="9" s="1"/>
  <c r="G47" i="10"/>
  <c r="C26" i="11"/>
  <c r="E89" i="9"/>
  <c r="B94" i="9" s="1"/>
  <c r="B50" i="10"/>
  <c r="B55" i="10" s="1"/>
  <c r="D51" i="9"/>
  <c r="D53" i="9" l="1"/>
  <c r="F21" i="2"/>
  <c r="D85" i="8" l="1"/>
  <c r="D84" i="8"/>
  <c r="H78" i="8"/>
  <c r="C44" i="8"/>
  <c r="B44" i="8"/>
  <c r="C27" i="8"/>
  <c r="B28" i="8"/>
  <c r="L13" i="8"/>
  <c r="F90" i="8" s="1"/>
  <c r="J13" i="8"/>
  <c r="I13" i="8"/>
  <c r="H13" i="8"/>
  <c r="F13" i="8"/>
  <c r="E13" i="8"/>
  <c r="D13" i="8"/>
  <c r="C13" i="8"/>
  <c r="J12" i="8"/>
  <c r="I12" i="8"/>
  <c r="H12" i="8"/>
  <c r="F12" i="8"/>
  <c r="E12" i="8"/>
  <c r="D12" i="8"/>
  <c r="C12" i="8"/>
  <c r="B84" i="8" s="1"/>
  <c r="K9" i="8"/>
  <c r="K13" i="8" s="1"/>
  <c r="G9" i="8"/>
  <c r="G13" i="8" s="1"/>
  <c r="C85" i="8" s="1"/>
  <c r="K12" i="8"/>
  <c r="C47" i="8"/>
  <c r="C11" i="2"/>
  <c r="E4" i="2" l="1"/>
  <c r="B22" i="8"/>
  <c r="E16" i="2"/>
  <c r="I71" i="8"/>
  <c r="H73" i="8"/>
  <c r="E9" i="2"/>
  <c r="I73" i="8"/>
  <c r="E17" i="2"/>
  <c r="D86" i="8"/>
  <c r="B90" i="8" s="1"/>
  <c r="I69" i="8"/>
  <c r="E15" i="2"/>
  <c r="H69" i="8"/>
  <c r="E7" i="2"/>
  <c r="H71" i="8"/>
  <c r="E8" i="2"/>
  <c r="B85" i="8"/>
  <c r="B25" i="8"/>
  <c r="B48" i="8"/>
  <c r="E84" i="8"/>
  <c r="C26" i="8"/>
  <c r="E85" i="8"/>
  <c r="C21" i="8"/>
  <c r="B46" i="8"/>
  <c r="D46" i="8" s="1"/>
  <c r="B24" i="8"/>
  <c r="C48" i="8"/>
  <c r="G12" i="8"/>
  <c r="W53" i="9" l="1"/>
  <c r="W52" i="9"/>
  <c r="W51" i="9"/>
  <c r="D48" i="8"/>
  <c r="E86" i="8"/>
  <c r="B91" i="8" s="1"/>
  <c r="B86" i="8"/>
  <c r="B88" i="8" s="1"/>
  <c r="C84" i="8"/>
  <c r="B47" i="8"/>
  <c r="D47" i="8" s="1"/>
  <c r="C23" i="8"/>
  <c r="C29" i="8" l="1"/>
  <c r="B29" i="8"/>
  <c r="A29" i="8"/>
  <c r="D49" i="8"/>
  <c r="C86" i="8"/>
  <c r="B89" i="8" l="1"/>
  <c r="D79" i="1"/>
  <c r="D51" i="7" l="1"/>
  <c r="D50" i="7"/>
  <c r="L13" i="7"/>
  <c r="F56" i="7" s="1"/>
  <c r="J13" i="7"/>
  <c r="J38" i="7" s="1"/>
  <c r="I13" i="7"/>
  <c r="J36" i="7" s="1"/>
  <c r="H13" i="7"/>
  <c r="J34" i="7" s="1"/>
  <c r="F13" i="7"/>
  <c r="I38" i="7" s="1"/>
  <c r="E13" i="7"/>
  <c r="I36" i="7" s="1"/>
  <c r="D13" i="7"/>
  <c r="I34" i="7" s="1"/>
  <c r="C13" i="7"/>
  <c r="C22" i="7" s="1"/>
  <c r="J12" i="7"/>
  <c r="I12" i="7"/>
  <c r="H12" i="7"/>
  <c r="F12" i="7"/>
  <c r="E12" i="7"/>
  <c r="D12" i="7"/>
  <c r="C12" i="7"/>
  <c r="K9" i="7"/>
  <c r="K13" i="7" s="1"/>
  <c r="C24" i="7" s="1"/>
  <c r="G9" i="7"/>
  <c r="G13" i="7" s="1"/>
  <c r="C51" i="7" s="1"/>
  <c r="D78" i="1"/>
  <c r="D80" i="1" s="1"/>
  <c r="B84" i="1" s="1"/>
  <c r="E36" i="6"/>
  <c r="D36" i="6"/>
  <c r="C36" i="6"/>
  <c r="E33" i="6"/>
  <c r="D33" i="6"/>
  <c r="C33" i="6"/>
  <c r="E30" i="6"/>
  <c r="D30" i="6"/>
  <c r="C30" i="6"/>
  <c r="E27" i="6"/>
  <c r="D27" i="6"/>
  <c r="C27" i="6"/>
  <c r="E24" i="6"/>
  <c r="D24" i="6"/>
  <c r="C24" i="6"/>
  <c r="E21" i="6"/>
  <c r="D21" i="6"/>
  <c r="C21" i="6"/>
  <c r="E18" i="6"/>
  <c r="D18" i="6"/>
  <c r="C18" i="6"/>
  <c r="E15" i="6"/>
  <c r="D15" i="6"/>
  <c r="C15" i="6"/>
  <c r="B38" i="7" l="1"/>
  <c r="B21" i="7"/>
  <c r="B50" i="7"/>
  <c r="C4" i="2"/>
  <c r="C8" i="2"/>
  <c r="C9" i="2"/>
  <c r="C15" i="2"/>
  <c r="U57" i="14"/>
  <c r="U58" i="14" s="1"/>
  <c r="C7" i="2"/>
  <c r="C16" i="2"/>
  <c r="D52" i="7"/>
  <c r="B56" i="7" s="1"/>
  <c r="C17" i="2"/>
  <c r="B51" i="7"/>
  <c r="K12" i="7"/>
  <c r="B58" i="7"/>
  <c r="E51" i="7"/>
  <c r="D38" i="7"/>
  <c r="G12" i="7"/>
  <c r="B39" i="7" s="1"/>
  <c r="B23" i="7" l="1"/>
  <c r="B40" i="7"/>
  <c r="B52" i="7"/>
  <c r="D39" i="7"/>
  <c r="C50" i="7"/>
  <c r="I44" i="7"/>
  <c r="J44" i="7"/>
  <c r="B54" i="7"/>
  <c r="C12" i="2"/>
  <c r="C19" i="2"/>
  <c r="D40" i="7"/>
  <c r="E50" i="7"/>
  <c r="E52" i="7" s="1"/>
  <c r="B57" i="7" s="1"/>
  <c r="D41" i="7" l="1"/>
  <c r="D44" i="7" s="1"/>
  <c r="F57" i="7" s="1"/>
  <c r="B27" i="7"/>
  <c r="C27" i="7"/>
  <c r="A27" i="7"/>
  <c r="F60" i="7"/>
  <c r="C52" i="7"/>
  <c r="G52" i="7" s="1"/>
  <c r="B55" i="7" l="1"/>
  <c r="B60" i="7" s="1"/>
  <c r="H72" i="1"/>
  <c r="C21" i="2" l="1"/>
  <c r="E62" i="7"/>
  <c r="D11" i="2"/>
  <c r="H11" i="2" s="1"/>
  <c r="C47" i="1" l="1"/>
  <c r="C46" i="1" l="1"/>
  <c r="K9" i="1"/>
  <c r="G9" i="1"/>
  <c r="C13" i="1" l="1"/>
  <c r="B22" i="1" s="1"/>
  <c r="B79" i="1" l="1"/>
  <c r="D4" i="2"/>
  <c r="J12" i="1"/>
  <c r="I12" i="1"/>
  <c r="H12" i="1"/>
  <c r="G12" i="1"/>
  <c r="F12" i="1"/>
  <c r="E12" i="1"/>
  <c r="D12" i="1"/>
  <c r="C12" i="1"/>
  <c r="L13" i="1"/>
  <c r="F84" i="1" s="1"/>
  <c r="K13" i="1"/>
  <c r="C26" i="1" s="1"/>
  <c r="J13" i="1"/>
  <c r="I13" i="1"/>
  <c r="H13" i="1"/>
  <c r="I62" i="1" s="1"/>
  <c r="G13" i="1"/>
  <c r="B24" i="1" s="1"/>
  <c r="F13" i="1"/>
  <c r="E13" i="1"/>
  <c r="D13" i="1"/>
  <c r="H62" i="1" s="1"/>
  <c r="B78" i="1" l="1"/>
  <c r="C21" i="1"/>
  <c r="C78" i="1"/>
  <c r="B47" i="1"/>
  <c r="C23" i="1"/>
  <c r="B80" i="1"/>
  <c r="B82" i="1" s="1"/>
  <c r="K5" i="2"/>
  <c r="K6" i="2"/>
  <c r="D16" i="2"/>
  <c r="H16" i="2" s="1"/>
  <c r="I65" i="1"/>
  <c r="D17" i="2"/>
  <c r="H17" i="2" s="1"/>
  <c r="I67" i="1"/>
  <c r="D15" i="2"/>
  <c r="H15" i="2" s="1"/>
  <c r="E79" i="1"/>
  <c r="D9" i="2"/>
  <c r="H9" i="2" s="1"/>
  <c r="H67" i="1"/>
  <c r="D7" i="2"/>
  <c r="H7" i="2" s="1"/>
  <c r="D8" i="2"/>
  <c r="H8" i="2" s="1"/>
  <c r="H65" i="1"/>
  <c r="C79" i="1"/>
  <c r="C80" i="1" s="1"/>
  <c r="B83" i="1" s="1"/>
  <c r="D47" i="1"/>
  <c r="K12" i="1"/>
  <c r="B46" i="1"/>
  <c r="D46" i="1" s="1"/>
  <c r="C44" i="1"/>
  <c r="B44" i="1"/>
  <c r="E78" i="1" l="1"/>
  <c r="B48" i="1"/>
  <c r="B25" i="1"/>
  <c r="C29" i="1"/>
  <c r="B29" i="1"/>
  <c r="E80" i="1"/>
  <c r="B85" i="1" s="1"/>
  <c r="D48" i="1"/>
  <c r="D49" i="1" s="1"/>
  <c r="D52" i="1" s="1"/>
  <c r="D57" i="1" l="1"/>
  <c r="D56" i="1"/>
  <c r="D55" i="1"/>
  <c r="C33" i="1"/>
  <c r="D60" i="1"/>
  <c r="B32" i="1"/>
  <c r="D61" i="1"/>
  <c r="D59" i="1"/>
  <c r="D58" i="1"/>
  <c r="A29" i="1"/>
  <c r="R54" i="1" l="1"/>
  <c r="T54" i="1" s="1"/>
  <c r="Q54" i="1"/>
  <c r="S54" i="1" s="1"/>
  <c r="R51" i="1"/>
  <c r="Q51" i="1"/>
  <c r="Q53" i="1"/>
  <c r="S53" i="1" s="1"/>
  <c r="R53" i="1"/>
  <c r="T53" i="1" s="1"/>
  <c r="Q56" i="1"/>
  <c r="S56" i="1" s="1"/>
  <c r="R56" i="1"/>
  <c r="T56" i="1" s="1"/>
  <c r="W44" i="14" s="1"/>
  <c r="R50" i="1"/>
  <c r="T50" i="1" s="1"/>
  <c r="C38" i="1" s="1"/>
  <c r="Q50" i="1"/>
  <c r="S50" i="1" s="1"/>
  <c r="Q55" i="1"/>
  <c r="S55" i="1" s="1"/>
  <c r="R55" i="1"/>
  <c r="T55" i="1" s="1"/>
  <c r="R52" i="1"/>
  <c r="T52" i="1" s="1"/>
  <c r="Q52" i="1"/>
  <c r="S52" i="1" s="1"/>
  <c r="A33" i="1"/>
  <c r="A32" i="1"/>
  <c r="D62" i="1"/>
  <c r="W43" i="14" l="1"/>
  <c r="B37" i="1"/>
  <c r="U50" i="1"/>
  <c r="F85" i="1" s="1"/>
  <c r="V44" i="14"/>
  <c r="U56" i="1"/>
  <c r="T51" i="1"/>
  <c r="R57" i="1"/>
  <c r="V43" i="14"/>
  <c r="U55" i="1"/>
  <c r="W41" i="14"/>
  <c r="S51" i="1"/>
  <c r="Q57" i="1"/>
  <c r="V42" i="14"/>
  <c r="U54" i="1"/>
  <c r="V41" i="14"/>
  <c r="U53" i="1"/>
  <c r="U52" i="1"/>
  <c r="V40" i="14"/>
  <c r="W40" i="14"/>
  <c r="W42" i="14"/>
  <c r="A36" i="1"/>
  <c r="V53" i="14"/>
  <c r="W39" i="14" l="1"/>
  <c r="W45" i="14" s="1"/>
  <c r="T57" i="1"/>
  <c r="H70" i="1" s="1"/>
  <c r="C36" i="1"/>
  <c r="B36" i="1"/>
  <c r="V39" i="14"/>
  <c r="V45" i="14" s="1"/>
  <c r="U51" i="1"/>
  <c r="U57" i="1" s="1"/>
  <c r="S57" i="1"/>
  <c r="I70" i="1" s="1"/>
  <c r="V50" i="14"/>
  <c r="V51" i="14"/>
  <c r="V52" i="14"/>
  <c r="F88" i="1"/>
  <c r="V49" i="14" l="1"/>
  <c r="V54" i="14"/>
  <c r="V55" i="14" s="1"/>
  <c r="W57" i="14"/>
  <c r="I74" i="1"/>
  <c r="F79" i="1"/>
  <c r="F80" i="1" s="1"/>
  <c r="B86" i="1" s="1"/>
  <c r="W58" i="14" l="1"/>
  <c r="H74" i="1"/>
  <c r="D18" i="2"/>
  <c r="B88" i="1"/>
  <c r="G80" i="1"/>
  <c r="D10" i="2"/>
  <c r="E90" i="1" l="1"/>
  <c r="D21" i="2"/>
  <c r="D19" i="2"/>
  <c r="D12" i="2"/>
  <c r="D52" i="8"/>
  <c r="D65" i="8" l="1"/>
  <c r="S61" i="8" s="1"/>
  <c r="U61" i="8" s="1"/>
  <c r="D57" i="8"/>
  <c r="S53" i="8" s="1"/>
  <c r="U53" i="8" s="1"/>
  <c r="Z40" i="14" s="1"/>
  <c r="D58" i="8"/>
  <c r="S54" i="8" s="1"/>
  <c r="U54" i="8" s="1"/>
  <c r="Z41" i="14" s="1"/>
  <c r="D59" i="8"/>
  <c r="D60" i="8"/>
  <c r="S56" i="8" s="1"/>
  <c r="U56" i="8" s="1"/>
  <c r="Z43" i="14" s="1"/>
  <c r="D61" i="8"/>
  <c r="S57" i="8" s="1"/>
  <c r="U57" i="8" s="1"/>
  <c r="D62" i="8"/>
  <c r="S58" i="8" s="1"/>
  <c r="U58" i="8" s="1"/>
  <c r="D63" i="8"/>
  <c r="S59" i="8" s="1"/>
  <c r="U59" i="8" s="1"/>
  <c r="D64" i="8"/>
  <c r="S60" i="8" s="1"/>
  <c r="U60" i="8" s="1"/>
  <c r="D56" i="8"/>
  <c r="S52" i="8" s="1"/>
  <c r="U52" i="8" s="1"/>
  <c r="Z39" i="14" s="1"/>
  <c r="D55" i="8"/>
  <c r="S51" i="8" s="1"/>
  <c r="U51" i="8" s="1"/>
  <c r="B37" i="8" s="1"/>
  <c r="T51" i="8"/>
  <c r="V51" i="8" s="1"/>
  <c r="A33" i="8"/>
  <c r="A32" i="8"/>
  <c r="T52" i="8"/>
  <c r="V52" i="8" s="1"/>
  <c r="T61" i="8"/>
  <c r="V61" i="8" s="1"/>
  <c r="W61" i="8" s="1"/>
  <c r="C33" i="8"/>
  <c r="D67" i="8"/>
  <c r="B32" i="8"/>
  <c r="W52" i="8" l="1"/>
  <c r="AA39" i="14"/>
  <c r="W51" i="8"/>
  <c r="C38" i="8"/>
  <c r="A36" i="8" s="1"/>
  <c r="T55" i="8"/>
  <c r="S55" i="8"/>
  <c r="U55" i="8" s="1"/>
  <c r="Z42" i="14" s="1"/>
  <c r="C36" i="8"/>
  <c r="B36" i="8"/>
  <c r="Z49" i="14"/>
  <c r="T56" i="8"/>
  <c r="V56" i="8" s="1"/>
  <c r="T59" i="8"/>
  <c r="V59" i="8" s="1"/>
  <c r="W59" i="8" s="1"/>
  <c r="T57" i="8"/>
  <c r="V57" i="8" s="1"/>
  <c r="T58" i="8"/>
  <c r="V58" i="8" s="1"/>
  <c r="W58" i="8" s="1"/>
  <c r="D66" i="8"/>
  <c r="S62" i="8" s="1"/>
  <c r="T54" i="8"/>
  <c r="V54" i="8" s="1"/>
  <c r="V55" i="8"/>
  <c r="T60" i="8"/>
  <c r="V60" i="8" s="1"/>
  <c r="W60" i="8" s="1"/>
  <c r="T53" i="8"/>
  <c r="V53" i="8" s="1"/>
  <c r="W53" i="8" l="1"/>
  <c r="AA40" i="14"/>
  <c r="Z50" i="14" s="1"/>
  <c r="W55" i="8"/>
  <c r="AA42" i="14"/>
  <c r="W54" i="8"/>
  <c r="AA41" i="14"/>
  <c r="W56" i="8"/>
  <c r="AA43" i="14"/>
  <c r="W57" i="8"/>
  <c r="F91" i="8"/>
  <c r="F94" i="8" s="1"/>
  <c r="S63" i="8"/>
  <c r="U62" i="8"/>
  <c r="Z44" i="14" s="1"/>
  <c r="Z53" i="14"/>
  <c r="Z52" i="14"/>
  <c r="Z51" i="14"/>
  <c r="T62" i="8"/>
  <c r="T63" i="8" l="1"/>
  <c r="V62" i="8"/>
  <c r="AA44" i="14" s="1"/>
  <c r="W62" i="8"/>
  <c r="W63" i="8" s="1"/>
  <c r="F85" i="8" s="1"/>
  <c r="U63" i="8"/>
  <c r="I76" i="8"/>
  <c r="I80" i="8" s="1"/>
  <c r="H76" i="8"/>
  <c r="AA57" i="14" s="1"/>
  <c r="F86" i="8"/>
  <c r="V63" i="8" l="1"/>
  <c r="AA45" i="14"/>
  <c r="H80" i="8"/>
  <c r="G86" i="8"/>
  <c r="B92" i="8"/>
  <c r="B94" i="8" s="1"/>
  <c r="E10" i="2"/>
  <c r="E18" i="2"/>
  <c r="E19" i="2" l="1"/>
  <c r="E21" i="2"/>
  <c r="E96" i="8"/>
  <c r="E12" i="2"/>
  <c r="D40" i="10"/>
  <c r="F54" i="10" s="1"/>
  <c r="F55" i="10" s="1"/>
  <c r="E57" i="10" s="1"/>
  <c r="D56" i="9"/>
  <c r="B32" i="9" l="1"/>
  <c r="C33" i="9"/>
  <c r="D59" i="9"/>
  <c r="D60" i="9"/>
  <c r="D61" i="9"/>
  <c r="T57" i="9" s="1"/>
  <c r="V57" i="9" s="1"/>
  <c r="AI40" i="14" s="1"/>
  <c r="D62" i="9"/>
  <c r="D63" i="9"/>
  <c r="D64" i="9"/>
  <c r="D65" i="9"/>
  <c r="D66" i="9"/>
  <c r="D67" i="9"/>
  <c r="D68" i="9"/>
  <c r="T64" i="9" s="1"/>
  <c r="V64" i="9" s="1"/>
  <c r="A33" i="9"/>
  <c r="A32" i="9"/>
  <c r="T56" i="9"/>
  <c r="T58" i="9"/>
  <c r="V58" i="9" s="1"/>
  <c r="AI41" i="14" s="1"/>
  <c r="T61" i="9"/>
  <c r="V61" i="9" s="1"/>
  <c r="S61" i="9"/>
  <c r="U61" i="9" s="1"/>
  <c r="D70" i="9"/>
  <c r="S56" i="9"/>
  <c r="U56" i="9" l="1"/>
  <c r="V56" i="9"/>
  <c r="T55" i="9"/>
  <c r="V55" i="9" s="1"/>
  <c r="C38" i="9" s="1"/>
  <c r="S55" i="9"/>
  <c r="U55" i="9" s="1"/>
  <c r="B37" i="9" s="1"/>
  <c r="D69" i="9"/>
  <c r="S59" i="9"/>
  <c r="U59" i="9" s="1"/>
  <c r="AH42" i="14" s="1"/>
  <c r="T59" i="9"/>
  <c r="W61" i="9"/>
  <c r="S57" i="9"/>
  <c r="S58" i="9"/>
  <c r="W59" i="9"/>
  <c r="S64" i="9"/>
  <c r="T65" i="9"/>
  <c r="V65" i="9" s="1"/>
  <c r="T60" i="9"/>
  <c r="V60" i="9" s="1"/>
  <c r="AI43" i="14" s="1"/>
  <c r="S60" i="9"/>
  <c r="W56" i="9"/>
  <c r="T63" i="9"/>
  <c r="V63" i="9" s="1"/>
  <c r="S63" i="9"/>
  <c r="T62" i="9"/>
  <c r="V62" i="9" s="1"/>
  <c r="AI44" i="14" s="1"/>
  <c r="S62" i="9"/>
  <c r="U62" i="9" s="1"/>
  <c r="W63" i="9" l="1"/>
  <c r="U63" i="9"/>
  <c r="U60" i="9"/>
  <c r="AH43" i="14" s="1"/>
  <c r="AH53" i="14" s="1"/>
  <c r="W64" i="9"/>
  <c r="U64" i="9"/>
  <c r="U58" i="9"/>
  <c r="AH41" i="14" s="1"/>
  <c r="AH51" i="14" s="1"/>
  <c r="U57" i="9"/>
  <c r="AH40" i="14" s="1"/>
  <c r="V59" i="9"/>
  <c r="AI42" i="14" s="1"/>
  <c r="AH52" i="14" s="1"/>
  <c r="T66" i="9"/>
  <c r="AI39" i="14"/>
  <c r="V66" i="9"/>
  <c r="AH39" i="14"/>
  <c r="AH49" i="14" s="1"/>
  <c r="S65" i="9"/>
  <c r="AH50" i="14"/>
  <c r="W62" i="9"/>
  <c r="W58" i="9"/>
  <c r="W57" i="9"/>
  <c r="AI45" i="14"/>
  <c r="W65" i="9"/>
  <c r="W60" i="9"/>
  <c r="A36" i="9"/>
  <c r="W55" i="9"/>
  <c r="F94" i="9" l="1"/>
  <c r="F98" i="9" s="1"/>
  <c r="W66" i="9"/>
  <c r="F88" i="9" s="1"/>
  <c r="U65" i="9"/>
  <c r="U66" i="9" s="1"/>
  <c r="S66" i="9"/>
  <c r="AH45" i="14" s="1"/>
  <c r="AH44" i="14"/>
  <c r="F89" i="9"/>
  <c r="B95" i="9" s="1"/>
  <c r="B98" i="9" s="1"/>
  <c r="AH54" i="14"/>
  <c r="AH55" i="14" s="1"/>
  <c r="H89" i="9"/>
  <c r="H79" i="9"/>
  <c r="B36" i="9"/>
  <c r="C36" i="9"/>
  <c r="I79" i="9"/>
  <c r="I83" i="9" s="1"/>
  <c r="AI57" i="14" l="1"/>
  <c r="AI58" i="14" s="1"/>
  <c r="H83" i="9"/>
  <c r="G18" i="2"/>
  <c r="G10" i="2"/>
  <c r="E100" i="9"/>
  <c r="G21" i="2"/>
  <c r="H21" i="2" s="1"/>
  <c r="K9" i="2" s="1"/>
  <c r="G12" i="2" l="1"/>
  <c r="H12" i="2" s="1"/>
  <c r="K7" i="2" s="1"/>
  <c r="H10" i="2"/>
  <c r="H18" i="2"/>
  <c r="G19" i="2"/>
  <c r="H19" i="2" s="1"/>
  <c r="K8" i="2" s="1"/>
  <c r="Z54" i="14"/>
  <c r="Z55" i="14" s="1"/>
  <c r="AA58" i="14" s="1"/>
  <c r="Z4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Crouch, Olivia (SAO)</author>
  </authors>
  <commentList>
    <comment ref="H4" authorId="0" shapeId="0" xr:uid="{00000000-0006-0000-0100-000001000000}">
      <text>
        <r>
          <rPr>
            <sz val="9"/>
            <color indexed="81"/>
            <rFont val="Tahoma"/>
            <family val="2"/>
          </rPr>
          <t>Do not net pension liabilities with pension assets.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Crouch, Olivia (SAO)</author>
  </authors>
  <commentList>
    <comment ref="F39" authorId="0" shapeId="0" xr:uid="{00000000-0006-0000-0200-000001000000}">
      <text>
        <r>
          <rPr>
            <sz val="9"/>
            <color indexed="81"/>
            <rFont val="Tahoma"/>
            <family val="2"/>
          </rPr>
          <t>Always $0 for PERS 1. See Note above the Change in Proportionate Share table.</t>
        </r>
      </text>
    </comment>
    <comment ref="F49" authorId="0" shapeId="0" xr:uid="{00000000-0006-0000-0200-000002000000}">
      <text>
        <r>
          <rPr>
            <sz val="9"/>
            <color indexed="81"/>
            <rFont val="Tahoma"/>
            <family val="2"/>
          </rPr>
          <t>Always $0 for PERS 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Crouch, Olivia (SAO)</author>
  </authors>
  <commentList>
    <comment ref="F34" authorId="0" shapeId="0" xr:uid="{00000000-0006-0000-0500-000001000000}">
      <text>
        <r>
          <rPr>
            <sz val="9"/>
            <color indexed="81"/>
            <rFont val="Tahoma"/>
            <family val="2"/>
          </rPr>
          <t>Always $0 for LEOFF 1. See Note above the Change in Proportionate Share table.</t>
        </r>
      </text>
    </comment>
    <comment ref="F38" authorId="0" shapeId="0" xr:uid="{00000000-0006-0000-0500-000002000000}">
      <text>
        <r>
          <rPr>
            <sz val="9"/>
            <color indexed="81"/>
            <rFont val="Tahoma"/>
            <family val="2"/>
          </rPr>
          <t>Always $0 for LEOFF 1. There have been no contributions to the plan since 2000.</t>
        </r>
      </text>
    </comment>
    <comment ref="D44" authorId="0" shapeId="0" xr:uid="{00000000-0006-0000-0500-000003000000}">
      <text>
        <r>
          <rPr>
            <sz val="9"/>
            <color indexed="81"/>
            <rFont val="Tahoma"/>
            <family val="2"/>
          </rPr>
          <t>Always $0 for LEOFF 1. There have been no contributions to the plan since 2000.</t>
        </r>
      </text>
    </comment>
    <comment ref="F44" authorId="0" shapeId="0" xr:uid="{00000000-0006-0000-0500-000004000000}">
      <text>
        <r>
          <rPr>
            <sz val="9"/>
            <color indexed="81"/>
            <rFont val="Tahoma"/>
            <family val="2"/>
          </rPr>
          <t>Always $0 for LEOFF 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Crouch, Olivia (SAO)</author>
  </authors>
  <commentList>
    <comment ref="S47" authorId="0" shapeId="0" xr:uid="{00000000-0006-0000-0800-000001000000}">
      <text>
        <r>
          <rPr>
            <sz val="9"/>
            <color indexed="81"/>
            <rFont val="Tahoma"/>
            <family val="2"/>
          </rPr>
          <t>Contributions subsequent to the measurement date are excluded because those are not amortized. They are expensed in the next fiscal year.</t>
        </r>
      </text>
    </comment>
  </commentList>
</comments>
</file>

<file path=xl/sharedStrings.xml><?xml version="1.0" encoding="utf-8"?>
<sst xmlns="http://schemas.openxmlformats.org/spreadsheetml/2006/main" count="799" uniqueCount="291">
  <si>
    <r>
      <rPr>
        <b/>
        <sz val="11"/>
        <color theme="1"/>
        <rFont val="Calibri"/>
        <family val="2"/>
        <scheme val="minor"/>
      </rPr>
      <t xml:space="preserve">Entity management is </t>
    </r>
    <r>
      <rPr>
        <b/>
        <u/>
        <sz val="11"/>
        <color theme="1"/>
        <rFont val="Calibri"/>
        <family val="2"/>
        <scheme val="minor"/>
      </rPr>
      <t>solely</t>
    </r>
    <r>
      <rPr>
        <b/>
        <sz val="11"/>
        <color theme="1"/>
        <rFont val="Calibri"/>
        <family val="2"/>
        <scheme val="minor"/>
      </rPr>
      <t xml:space="preserve"> responsible for the content of the financial statements.</t>
    </r>
    <r>
      <rPr>
        <sz val="11"/>
        <color theme="1"/>
        <rFont val="Calibri"/>
        <family val="2"/>
        <scheme val="minor"/>
      </rPr>
      <t xml:space="preserve">  This guidance is intended to assist local governments in the application of the new pension standards.  Local governments must use their own professional judgment to determine if this guidance is appropriate for their facts and circumstances and must draw their own conclusions about the proper application of the new pension standards.  Use of this guidance does not represent verification, approval or audit of amounts for financial statement reporting.  Financial statement preparers must retain adequate supporting documentation for all amounts reported.</t>
    </r>
  </si>
  <si>
    <t>Caution - The attached illustration is for a local government with a 12/31/22 year end.  If you are using the spreadsheets for a different year end, you will need to modify as necessary.</t>
  </si>
  <si>
    <r>
      <t>Before you start, gather the following information for each plan in which you participate (</t>
    </r>
    <r>
      <rPr>
        <b/>
        <i/>
        <sz val="11"/>
        <color theme="1"/>
        <rFont val="Calibri"/>
        <family val="2"/>
        <scheme val="minor"/>
      </rPr>
      <t>see yellow input cells on each sheet)</t>
    </r>
    <r>
      <rPr>
        <b/>
        <sz val="11"/>
        <color theme="1"/>
        <rFont val="Calibri"/>
        <family val="2"/>
        <scheme val="minor"/>
      </rPr>
      <t>:</t>
    </r>
  </si>
  <si>
    <t>1) From the DRS PEFI:</t>
  </si>
  <si>
    <t>Annual Financial Reports</t>
  </si>
  <si>
    <t>Your individual employer allocation percentages for both last year (beginning balances) and the current year (ending balances).</t>
  </si>
  <si>
    <r>
      <rPr>
        <b/>
        <sz val="11"/>
        <color rgb="FFFF0000"/>
        <rFont val="Calibri"/>
        <family val="2"/>
      </rPr>
      <t>Important!</t>
    </r>
    <r>
      <rPr>
        <sz val="11"/>
        <color theme="1"/>
        <rFont val="Calibri"/>
        <family val="2"/>
      </rPr>
      <t xml:space="preserve"> Employers have a responsibility to exercise due care in financial reporting and to verify and recalculate amounts specific to them.  Use the DRS Employer Reporting Application (ERA) contribution reconciliation to verify the reasonableness of contributions used in the calculation of your proportionate share percentage.  Note that DRS calculates contributions based on the process date (the day after the transmittal date), not your reporting date.  This may cause minor timing differences between your accounting records and DRS.  Retain your documentation of the reconciliation process for SAO audit.</t>
    </r>
  </si>
  <si>
    <t>DRS Employer Reporting Application (ERA) contribution reconciliation</t>
  </si>
  <si>
    <t>Note for PERS 1 (and TRS 1) - The employer allocation schedules in the PEFI have separate sections for both the regular allocation (only applicable if you have Plan 1 employees) and the Plan 1 UAAL allocation.  All Plan 2/3 employers will have a Plan 1 UAAL allocation, even if they don't have any Plan 1 employees.  Add the two percentages together to use the Plan 1 spreadsheet.</t>
  </si>
  <si>
    <t>2) The amount of your employer contributions* subsequent to the measurement date (e.g. 6 months).</t>
  </si>
  <si>
    <t>3) Your amortization schedules for the prior years' changes in proportionate share.</t>
  </si>
  <si>
    <t>4) The amount of your employer contributions* for your fiscal year (12 months).</t>
  </si>
  <si>
    <t>*Contributions:</t>
  </si>
  <si>
    <t>For all calculations, you must use actual employer contributions to the plans.  This is not the amounts based on published rates, but the amounts that actually were contributed to each plan.  Note that a significant portion of employer contributions from PERS 2/3, SERS 2/3 and PSERS actually go to PERS 1 and should be reported as PERS 1 contributions.  Use the DRS Employer Reporting Application (ERA) contribution reconciliation system to obtain the breakdown by plan for your employer contributions.  LEOFF 1 has no contributions.</t>
  </si>
  <si>
    <t>Step 1 - Calculate and record your share of the current year collective pension amounts:</t>
  </si>
  <si>
    <t>The top section of each plan spreadsheet shows the collective pension amounts (in whole dollars) from the PEFI.  Note that debits are shown as positive amounts and (credits) as negative amounts.</t>
  </si>
  <si>
    <t>The collective amounts are multiplied by the employer's individual allocation percentage to calculate the employer's proportionate share of the pension liability or asset, deferred outflows, and deferred inflows.</t>
  </si>
  <si>
    <t>In your accounting system, you will reverse the prior year amounts, record the current year amounts, and run the net difference through pension expense.</t>
  </si>
  <si>
    <t>Step 2 - Calculate your current year change in proportionate share:</t>
  </si>
  <si>
    <t xml:space="preserve">Each plan spreadsheet includes a table to help you calculate your annual change in proportionate share.  This is the amount to be recognized for the net effect of the change in proportion (the %) on beginning pension liabilities/assets, deferred outflows and deferred inflows.  The table will calculate a debit (a deferred outflow) or a credit (a deferred inflow).  </t>
  </si>
  <si>
    <t>For PERS 2/3, PSERS, and LEOFF 2 plans, the deferred outflow or inflow will be recorded and will be amortized over the remaining service life of active plan participants.  The recognition period for each plan is published in the DRS PEFI.  Amortization always begins as of the beginning of the current year.</t>
  </si>
  <si>
    <t>The provisions of GASB statements need not be applied to immaterial items.  Governments may consider adopting an amortization threshold for their deferred outflows/inflows related to pensions.  For example, amounts less than $500 could be expensed in the current year rather than amortized over many years.  Set a reasonable threshold for your circumstances and adopt as an official, written finance policy.</t>
  </si>
  <si>
    <t>For PERS 1 and LEOFF 1, the recognition period of these closed plans is only 1 year as of the beginning of the year and there is no need to record and amortize the changes in the employers' proportionate share.  These changes are already accounted for in the change in the net pension liability.  However, it is important to identify the amount of the change in order to reconcile pension expense to the net change in the net pension liability.</t>
  </si>
  <si>
    <t>Step 3 - Amortize the current and prior years' changes in proportionate share:</t>
  </si>
  <si>
    <r>
      <t xml:space="preserve">The PERS 2/3, PSERS, and LEOFF 2 plan spreadsheets include sample amortization tables to illustrate how the changes in proportionate share are amortized each year.  The current year table was calculated in Step 2.  </t>
    </r>
    <r>
      <rPr>
        <b/>
        <sz val="11"/>
        <color theme="1"/>
        <rFont val="Calibri"/>
        <family val="2"/>
        <scheme val="minor"/>
      </rPr>
      <t>You must populate the prior year amortization tables with your individual employer information.</t>
    </r>
  </si>
  <si>
    <t>Step 4 - Prepare the summary and reconcile to the financial statements</t>
  </si>
  <si>
    <t>The "Summary" tab shows the pension amounts for each plan.  Delete plans that are not applicable.  The total column should trace to the financial statements.</t>
  </si>
  <si>
    <t>Reconcile the change in the net pension liability or asset to pension expense:</t>
  </si>
  <si>
    <t>Each plan spreadsheet includes a reconciliation of the net change in the net pension liability to total pension expense.  This reconciliation process ensures that the correct amount for pension expense is reported in the notes.  For this calculation, you will need to add your beginning of the year balances for prior years' changes in proportionate share and your total contributions for the year.  The timing differences identified when you verified the reasonableness of your contributions to DRS will also affect this reconciliation.</t>
  </si>
  <si>
    <t>Allocation of pension amounts to funds and activities:</t>
  </si>
  <si>
    <t>The amounts in the examples are calculated for each plan as a whole.  For financial statement reporting, you must allocate the pension amounts among the relevant governmental and business-type activities and individual proprietary-type funds.  In the statement of activities, pension expense for governmental activities should be allocated by function.  SAO does not prescribe any particular allocation method.  However, the method should be based on the manner in which contributions to the plan are assessed.</t>
  </si>
  <si>
    <r>
      <t xml:space="preserve">Step 5 - Special Funding Situation </t>
    </r>
    <r>
      <rPr>
        <b/>
        <i/>
        <sz val="11"/>
        <rFont val="Calibri"/>
        <family val="2"/>
        <scheme val="minor"/>
      </rPr>
      <t>(LEOFF employers only)</t>
    </r>
    <r>
      <rPr>
        <b/>
        <sz val="11"/>
        <rFont val="Calibri"/>
        <family val="2"/>
        <scheme val="minor"/>
      </rPr>
      <t>:</t>
    </r>
  </si>
  <si>
    <t>See the "SpecFndg" tab to calculate the amount of revenue and pension expense to recognize and the State's proportionate share of the net pension asset associated with the individual employer for note disclosures.</t>
  </si>
  <si>
    <t>Step 6 - Prepare notes to the financial statements:</t>
  </si>
  <si>
    <t>See the BARS manual for sample note disclosures and RSI schedules.</t>
  </si>
  <si>
    <t>Each plan spreadsheet includes a sample table of deferred outflows and deferred inflows for reporting in the notes to the financial statements.  Present this table for each plan, and for all plans in total, which should trace to the financial statements.</t>
  </si>
  <si>
    <t>Each plan spreadsheet also includes an amortization table for the deferred outflows and inflows.  Note that the total for this amortization table must equal the total of all deferred outflows and inflows in the table above, excluding contributions subsequent to the measurement date.  Use the "Amort" tab to help calculate your individual employer amortization for each type of deferred outflow and deferred inflow.</t>
  </si>
  <si>
    <t>Use the "Sensitivity" tab to help calculate your individual employer amounts for the note disclosure.</t>
  </si>
  <si>
    <t>Account Balance</t>
  </si>
  <si>
    <t>PERS 1</t>
  </si>
  <si>
    <t>PERS 2/3</t>
  </si>
  <si>
    <t>PSERS</t>
  </si>
  <si>
    <t>LEOFF 1</t>
  </si>
  <si>
    <t>LEOFF 2</t>
  </si>
  <si>
    <t>TOTAL PLANS</t>
  </si>
  <si>
    <t>For table in notes:</t>
  </si>
  <si>
    <t>Ending Net Pension Asset (Liability)</t>
  </si>
  <si>
    <t>Aggregate Pension Amounts - All Plans</t>
  </si>
  <si>
    <t>Pension liabilities</t>
  </si>
  <si>
    <t>Ending Deferred Outflows:</t>
  </si>
  <si>
    <t>Pension assets</t>
  </si>
  <si>
    <t xml:space="preserve">   Differences between expected and actual experience</t>
  </si>
  <si>
    <t>Deferred outflows of resources</t>
  </si>
  <si>
    <t xml:space="preserve">   Net difference between projected and actual investment earnings</t>
  </si>
  <si>
    <t>Deferred inflows of resources</t>
  </si>
  <si>
    <t xml:space="preserve">   Changes of assumptions</t>
  </si>
  <si>
    <t>Pension expense/expenditures</t>
  </si>
  <si>
    <t xml:space="preserve">   Changes in proportionate share</t>
  </si>
  <si>
    <t xml:space="preserve">   Contributions subsequent to the measurement date</t>
  </si>
  <si>
    <t xml:space="preserve">     Total Deferred Outflows (DR)</t>
  </si>
  <si>
    <t>Ending Deferred Inflows:</t>
  </si>
  <si>
    <t xml:space="preserve">     Total Deferred Inflows (CR)</t>
  </si>
  <si>
    <t>Total pension expense</t>
  </si>
  <si>
    <t>Read the Instructions tab before using this tool.</t>
  </si>
  <si>
    <t>Beginning in 2018, amounts on the DRS schedules are reported in whole dollars.  Prior to 2018, amounts on the DRS schedules were reported in thousands.</t>
  </si>
  <si>
    <t>Note that deferred outflows/inflows balances are as of year end, so they already include current and prior years amortization.</t>
  </si>
  <si>
    <t>Net Pension Asset
(Liability)</t>
  </si>
  <si>
    <t>Deferred Outflows of Resources (DR)</t>
  </si>
  <si>
    <t>Deferred Inflows of Resources (CR)</t>
  </si>
  <si>
    <t>Plan
Pension
Expense
(Income)</t>
  </si>
  <si>
    <r>
      <rPr>
        <b/>
        <sz val="18"/>
        <color theme="1"/>
        <rFont val="Calibri"/>
        <family val="2"/>
        <scheme val="minor"/>
      </rPr>
      <t>PERS Plan 1</t>
    </r>
    <r>
      <rPr>
        <b/>
        <sz val="11"/>
        <color theme="1"/>
        <rFont val="Calibri"/>
        <family val="2"/>
        <scheme val="minor"/>
      </rPr>
      <t xml:space="preserve">
Schedule of Collective Pension Amounts from the DRS PEFI:</t>
    </r>
  </si>
  <si>
    <t>Differences
Between
Expected
and Actual
Experience</t>
  </si>
  <si>
    <t>Net Difference
Between
Projected and
Actual
Investment
Earnings on
Pension Plan
Investments</t>
  </si>
  <si>
    <t>Changes of
Assumptions</t>
  </si>
  <si>
    <t>Total Deferred
Outflows
(Excluding
Employer
Specific
Amounts)</t>
  </si>
  <si>
    <t>Changes of Assumptions</t>
  </si>
  <si>
    <t>Total Deferred
Inflows
(Excluding
Employer
Specific
Amounts)</t>
  </si>
  <si>
    <t>PEFI - Prior year (2021) balances</t>
  </si>
  <si>
    <t>PEFI - Current year (2022) balances</t>
  </si>
  <si>
    <t>Calculate your individual employer amounts:</t>
  </si>
  <si>
    <t>2021 - enter you allocation % in the yellow cell</t>
  </si>
  <si>
    <t>2022 - enter you allocation % in the yellow cell</t>
  </si>
  <si>
    <t xml:space="preserve">Contributions from 7/1/21 to 12/31/21: </t>
  </si>
  <si>
    <t xml:space="preserve">Contributions from 7/1/22 to 12/31/22: </t>
  </si>
  <si>
    <t>Step 1 - Collective pension amounts (from above) - reverse prior year amounts and record current year amounts:</t>
  </si>
  <si>
    <t>DR</t>
  </si>
  <si>
    <t>CR</t>
  </si>
  <si>
    <r>
      <t xml:space="preserve">Net pension liability - reverse </t>
    </r>
    <r>
      <rPr>
        <b/>
        <sz val="11"/>
        <color rgb="FF0070C0"/>
        <rFont val="Calibri"/>
        <family val="2"/>
        <scheme val="minor"/>
      </rPr>
      <t>prior</t>
    </r>
    <r>
      <rPr>
        <sz val="11"/>
        <color theme="1"/>
        <rFont val="Calibri"/>
        <family val="2"/>
        <scheme val="minor"/>
      </rPr>
      <t xml:space="preserve"> year</t>
    </r>
  </si>
  <si>
    <r>
      <t xml:space="preserve">Net pension liability - report </t>
    </r>
    <r>
      <rPr>
        <b/>
        <sz val="11"/>
        <color rgb="FF0070C0"/>
        <rFont val="Calibri"/>
        <family val="2"/>
        <scheme val="minor"/>
      </rPr>
      <t>current</t>
    </r>
    <r>
      <rPr>
        <sz val="11"/>
        <color theme="1"/>
        <rFont val="Calibri"/>
        <family val="2"/>
        <scheme val="minor"/>
      </rPr>
      <t xml:space="preserve"> year</t>
    </r>
  </si>
  <si>
    <r>
      <t xml:space="preserve">Deferred Inflows - reverse </t>
    </r>
    <r>
      <rPr>
        <b/>
        <sz val="11"/>
        <color rgb="FF0070C0"/>
        <rFont val="Calibri"/>
        <family val="2"/>
        <scheme val="minor"/>
      </rPr>
      <t>prior</t>
    </r>
    <r>
      <rPr>
        <sz val="11"/>
        <color theme="1"/>
        <rFont val="Calibri"/>
        <family val="2"/>
        <scheme val="minor"/>
      </rPr>
      <t xml:space="preserve"> year</t>
    </r>
  </si>
  <si>
    <r>
      <t xml:space="preserve">Deferred Inflows - report </t>
    </r>
    <r>
      <rPr>
        <b/>
        <sz val="11"/>
        <color rgb="FF0070C0"/>
        <rFont val="Calibri"/>
        <family val="2"/>
        <scheme val="minor"/>
      </rPr>
      <t>current</t>
    </r>
    <r>
      <rPr>
        <sz val="11"/>
        <color theme="1"/>
        <rFont val="Calibri"/>
        <family val="2"/>
        <scheme val="minor"/>
      </rPr>
      <t xml:space="preserve"> year</t>
    </r>
  </si>
  <si>
    <r>
      <t xml:space="preserve">Deferred Outflow - Contributions - reverse </t>
    </r>
    <r>
      <rPr>
        <b/>
        <sz val="11"/>
        <color rgb="FF0070C0"/>
        <rFont val="Calibri"/>
        <family val="2"/>
        <scheme val="minor"/>
      </rPr>
      <t>prior</t>
    </r>
    <r>
      <rPr>
        <b/>
        <sz val="11"/>
        <color theme="1"/>
        <rFont val="Calibri"/>
        <family val="2"/>
        <scheme val="minor"/>
      </rPr>
      <t xml:space="preserve"> </t>
    </r>
    <r>
      <rPr>
        <sz val="11"/>
        <color theme="1"/>
        <rFont val="Calibri"/>
        <family val="2"/>
        <scheme val="minor"/>
      </rPr>
      <t>year</t>
    </r>
  </si>
  <si>
    <r>
      <t xml:space="preserve">Deferred Outflow - Contributions - report </t>
    </r>
    <r>
      <rPr>
        <b/>
        <sz val="11"/>
        <color rgb="FF0070C0"/>
        <rFont val="Calibri"/>
        <family val="2"/>
        <scheme val="minor"/>
      </rPr>
      <t>current</t>
    </r>
    <r>
      <rPr>
        <sz val="11"/>
        <color theme="1"/>
        <rFont val="Calibri"/>
        <family val="2"/>
        <scheme val="minor"/>
      </rPr>
      <t xml:space="preserve"> year</t>
    </r>
  </si>
  <si>
    <t>Since the recognition period of the plan is only 1 year as of the beginning of the year, there is no need to record and amortize changes in the employers' proportionate share. These changes are already accounted for in the change in the net pension liability.  The table below will identify the amount of that change, which is needed to reconcile pension expense.</t>
  </si>
  <si>
    <t>Table for Notes to FS</t>
  </si>
  <si>
    <t>Deferred
Outflows</t>
  </si>
  <si>
    <t>Deferred
Inflows</t>
  </si>
  <si>
    <t>See Amort tab for DO / DI amortization schedules.</t>
  </si>
  <si>
    <t>PERS 1 - Change in proportionate share</t>
  </si>
  <si>
    <t>Differences between expected and actual experience</t>
  </si>
  <si>
    <t>2021</t>
  </si>
  <si>
    <t>2022</t>
  </si>
  <si>
    <r>
      <t>DR/</t>
    </r>
    <r>
      <rPr>
        <b/>
        <sz val="11"/>
        <color rgb="FFFF0000"/>
        <rFont val="Calibri"/>
        <family val="2"/>
        <scheme val="minor"/>
      </rPr>
      <t>(CR)</t>
    </r>
  </si>
  <si>
    <t>Net difference between projected and actual investment earnings on pension plan investments</t>
  </si>
  <si>
    <r>
      <t xml:space="preserve">Net Pension Asset </t>
    </r>
    <r>
      <rPr>
        <sz val="11"/>
        <color rgb="FFFF0000"/>
        <rFont val="Calibri"/>
        <family val="2"/>
        <scheme val="minor"/>
      </rPr>
      <t>(Liability)</t>
    </r>
  </si>
  <si>
    <t>Changes of assumptions</t>
  </si>
  <si>
    <t>Deferred Outflows</t>
  </si>
  <si>
    <t>Changes in proportion and differences between contributions and proportionate share of contributions</t>
  </si>
  <si>
    <t>(Deferred Inflows)</t>
  </si>
  <si>
    <t>Totals of changes in beginning reported balances:</t>
  </si>
  <si>
    <t>Contributions subsequent to the measurement date</t>
  </si>
  <si>
    <t>Amount recognized in pension expense for the net effect of the change in proportion.</t>
  </si>
  <si>
    <t>TOTAL</t>
  </si>
  <si>
    <t>PERS 1 - Reconcile change in NPL to pension expense</t>
  </si>
  <si>
    <t>NPL</t>
  </si>
  <si>
    <t>Collective
DO</t>
  </si>
  <si>
    <t>Subsequent
Contrib. DO</t>
  </si>
  <si>
    <t>Collective
DI</t>
  </si>
  <si>
    <t>Employer
Specific DO/DI</t>
  </si>
  <si>
    <t>Total
Expense
Adjustment</t>
  </si>
  <si>
    <t>Current Year
Contributions</t>
  </si>
  <si>
    <t>Beginning of year</t>
  </si>
  <si>
    <t>End of Year</t>
  </si>
  <si>
    <t>Change</t>
  </si>
  <si>
    <t>net change in pension liability</t>
  </si>
  <si>
    <t>net change in collective DO</t>
  </si>
  <si>
    <t>Examples of common reconciling items</t>
  </si>
  <si>
    <t>net change in DO contributions</t>
  </si>
  <si>
    <t>% of collective pension expense</t>
  </si>
  <si>
    <t>net change in collective DI</t>
  </si>
  <si>
    <t>change in proportionate share</t>
  </si>
  <si>
    <t>no employer specific DO/DI</t>
  </si>
  <si>
    <t>% of collective excluded contributions (see page 129 of 2022 PEFI)</t>
  </si>
  <si>
    <t>actual employer contributions</t>
  </si>
  <si>
    <t>other reconciling items (e.g. timing differences, prior year corrections)</t>
  </si>
  <si>
    <t>actual pension expense</t>
  </si>
  <si>
    <t>expected pension expense</t>
  </si>
  <si>
    <t xml:space="preserve">How close am I? - </t>
  </si>
  <si>
    <t>Note that deferred outflows/inflows balances are as of 6/30 year end, so they already include current and prior years amortization.</t>
  </si>
  <si>
    <r>
      <rPr>
        <b/>
        <sz val="18"/>
        <color theme="1"/>
        <rFont val="Calibri"/>
        <family val="2"/>
        <scheme val="minor"/>
      </rPr>
      <t>PERS Plan 2/3</t>
    </r>
    <r>
      <rPr>
        <b/>
        <sz val="11"/>
        <color theme="1"/>
        <rFont val="Calibri"/>
        <family val="2"/>
        <scheme val="minor"/>
      </rPr>
      <t xml:space="preserve">
Schedule of Collective Pension Amounts from the DRS PEFI:</t>
    </r>
  </si>
  <si>
    <r>
      <t xml:space="preserve">Net pension asset - reverse </t>
    </r>
    <r>
      <rPr>
        <b/>
        <sz val="11"/>
        <color rgb="FF0070C0"/>
        <rFont val="Calibri"/>
        <family val="2"/>
        <scheme val="minor"/>
      </rPr>
      <t>prior</t>
    </r>
    <r>
      <rPr>
        <sz val="11"/>
        <color theme="1"/>
        <rFont val="Calibri"/>
        <family val="2"/>
        <scheme val="minor"/>
      </rPr>
      <t xml:space="preserve"> year</t>
    </r>
  </si>
  <si>
    <r>
      <t xml:space="preserve">Net pension asset - report </t>
    </r>
    <r>
      <rPr>
        <b/>
        <sz val="11"/>
        <color rgb="FF0070C0"/>
        <rFont val="Calibri"/>
        <family val="2"/>
        <scheme val="minor"/>
      </rPr>
      <t>current</t>
    </r>
    <r>
      <rPr>
        <sz val="11"/>
        <color theme="1"/>
        <rFont val="Calibri"/>
        <family val="2"/>
        <scheme val="minor"/>
      </rPr>
      <t xml:space="preserve"> year</t>
    </r>
  </si>
  <si>
    <r>
      <t xml:space="preserve">Deferred Outflows - reverse </t>
    </r>
    <r>
      <rPr>
        <b/>
        <sz val="11"/>
        <color rgb="FF0070C0"/>
        <rFont val="Calibri"/>
        <family val="2"/>
        <scheme val="minor"/>
      </rPr>
      <t>prior</t>
    </r>
    <r>
      <rPr>
        <sz val="11"/>
        <color theme="1"/>
        <rFont val="Calibri"/>
        <family val="2"/>
        <scheme val="minor"/>
      </rPr>
      <t xml:space="preserve"> year</t>
    </r>
  </si>
  <si>
    <r>
      <t xml:space="preserve">Deferred Outflows - report </t>
    </r>
    <r>
      <rPr>
        <b/>
        <sz val="11"/>
        <color rgb="FF0070C0"/>
        <rFont val="Calibri"/>
        <family val="2"/>
        <scheme val="minor"/>
      </rPr>
      <t>current</t>
    </r>
    <r>
      <rPr>
        <sz val="11"/>
        <color theme="1"/>
        <rFont val="Calibri"/>
        <family val="2"/>
        <scheme val="minor"/>
      </rPr>
      <t xml:space="preserve"> year</t>
    </r>
  </si>
  <si>
    <t>Step 2 - Calculate current year change in proportionate share - from table below</t>
  </si>
  <si>
    <t>Step 3 - Amortize current and prior years' changes in proportionate share - from table below</t>
  </si>
  <si>
    <t>Deferred Inflows</t>
  </si>
  <si>
    <t>You must input your prior years amortization info in this table</t>
  </si>
  <si>
    <t>Enter DI as credits (negative amounts) and DO as debits (positive amounts)</t>
  </si>
  <si>
    <t>PERS 2/3 - Change in proportionate share</t>
  </si>
  <si>
    <t>PERS 2/3 - Amortization of change in proportionate share</t>
  </si>
  <si>
    <t>Year</t>
  </si>
  <si>
    <t>Total DI</t>
  </si>
  <si>
    <t>Total DO</t>
  </si>
  <si>
    <t>Yearly
Amort</t>
  </si>
  <si>
    <t>Amort. Period</t>
  </si>
  <si>
    <t>7.3 years</t>
  </si>
  <si>
    <t>7.2 years</t>
  </si>
  <si>
    <t>7.1 years</t>
  </si>
  <si>
    <t>6.8 years</t>
  </si>
  <si>
    <t>7 years</t>
  </si>
  <si>
    <t>DI/DO</t>
  </si>
  <si>
    <t>DI</t>
  </si>
  <si>
    <t>DO</t>
  </si>
  <si>
    <t>Step 3 - Current year amortization</t>
  </si>
  <si>
    <t xml:space="preserve">Amount to be recognized for the net effect of the change in proportion on beginning reported balances:  DR = Deferred Outflow; CR = Deferred Inflow </t>
  </si>
  <si>
    <t>Amortization</t>
  </si>
  <si>
    <r>
      <rPr>
        <b/>
        <sz val="11"/>
        <rFont val="Calibri"/>
        <family val="2"/>
        <scheme val="minor"/>
      </rPr>
      <t>Step 2</t>
    </r>
    <r>
      <rPr>
        <sz val="11"/>
        <rFont val="Calibri"/>
        <family val="2"/>
        <scheme val="minor"/>
      </rPr>
      <t xml:space="preserve"> - If you calculate a debit:</t>
    </r>
  </si>
  <si>
    <t>Step 3</t>
  </si>
  <si>
    <t>Amort Years</t>
  </si>
  <si>
    <t>DR - Deferred outflows</t>
  </si>
  <si>
    <t xml:space="preserve">   CR - Pension expense</t>
  </si>
  <si>
    <t>Balance as of 2022</t>
  </si>
  <si>
    <t>If you calculate a credit:</t>
  </si>
  <si>
    <t>DR - Pension expense</t>
  </si>
  <si>
    <t xml:space="preserve">   CR - Deferred inflows</t>
  </si>
  <si>
    <t>Total</t>
  </si>
  <si>
    <t>PERS 2/3 - Reconcile change in NPL to pension expense</t>
  </si>
  <si>
    <t>(NPL) / NPA</t>
  </si>
  <si>
    <t>employer specific amortization</t>
  </si>
  <si>
    <t>net change in employer specific DO</t>
  </si>
  <si>
    <r>
      <rPr>
        <b/>
        <sz val="18"/>
        <color theme="1"/>
        <rFont val="Calibri"/>
        <family val="2"/>
        <scheme val="minor"/>
      </rPr>
      <t>PSERS Plan</t>
    </r>
    <r>
      <rPr>
        <b/>
        <sz val="11"/>
        <color theme="1"/>
        <rFont val="Calibri"/>
        <family val="2"/>
        <scheme val="minor"/>
      </rPr>
      <t xml:space="preserve">
Schedule of Collective Pension Amounts from the DRS PEFI:</t>
    </r>
  </si>
  <si>
    <t>PSERS - Change in proportionate share</t>
  </si>
  <si>
    <t>PSERS - Amortization of change in proportionate share</t>
  </si>
  <si>
    <r>
      <t xml:space="preserve">DR </t>
    </r>
    <r>
      <rPr>
        <b/>
        <sz val="11"/>
        <color rgb="FFFF0000"/>
        <rFont val="Calibri"/>
        <family val="2"/>
        <scheme val="minor"/>
      </rPr>
      <t>(CR)</t>
    </r>
  </si>
  <si>
    <t>12.5 years</t>
  </si>
  <si>
    <t>12.3 years</t>
  </si>
  <si>
    <t>12.1 years</t>
  </si>
  <si>
    <t>11.7 years</t>
  </si>
  <si>
    <t>11.1 years</t>
  </si>
  <si>
    <t>11.4 years</t>
  </si>
  <si>
    <r>
      <rPr>
        <b/>
        <sz val="11"/>
        <rFont val="Calibri"/>
        <family val="2"/>
        <scheme val="minor"/>
      </rPr>
      <t xml:space="preserve">Step 2 - </t>
    </r>
    <r>
      <rPr>
        <sz val="11"/>
        <rFont val="Calibri"/>
        <family val="2"/>
        <scheme val="minor"/>
      </rPr>
      <t>If you calculate a debit:</t>
    </r>
  </si>
  <si>
    <t>Balance as of 2021</t>
  </si>
  <si>
    <t>For table of deferred outflows and inflows in the notes:</t>
  </si>
  <si>
    <t>PSERS - Reconcile change in NPL to pension expense</t>
  </si>
  <si>
    <t>NPA</t>
  </si>
  <si>
    <t>collective DO</t>
  </si>
  <si>
    <t>Subsequent
contrib. DO</t>
  </si>
  <si>
    <t>collective DI</t>
  </si>
  <si>
    <t>Employer
specific DO/DI</t>
  </si>
  <si>
    <r>
      <rPr>
        <b/>
        <sz val="18"/>
        <color theme="1"/>
        <rFont val="Calibri"/>
        <family val="2"/>
        <scheme val="minor"/>
      </rPr>
      <t>LEOFF Plan 1</t>
    </r>
    <r>
      <rPr>
        <b/>
        <sz val="11"/>
        <color theme="1"/>
        <rFont val="Calibri"/>
        <family val="2"/>
        <scheme val="minor"/>
      </rPr>
      <t xml:space="preserve">
Schedule of Collective Pension Amounts from the DRS PEFI:</t>
    </r>
  </si>
  <si>
    <r>
      <t xml:space="preserve">Net pension asset - report </t>
    </r>
    <r>
      <rPr>
        <b/>
        <sz val="11"/>
        <color rgb="FF0070C0"/>
        <rFont val="Calibri"/>
        <family val="2"/>
        <scheme val="minor"/>
      </rPr>
      <t xml:space="preserve">current </t>
    </r>
    <r>
      <rPr>
        <sz val="11"/>
        <color theme="1"/>
        <rFont val="Calibri"/>
        <family val="2"/>
        <scheme val="minor"/>
      </rPr>
      <t>year</t>
    </r>
  </si>
  <si>
    <t>Deferred Outflows
of Resources</t>
  </si>
  <si>
    <t>Deferred Inflows
of Resources</t>
  </si>
  <si>
    <t>LEOFF 1 - Change in proportionate share</t>
  </si>
  <si>
    <t>LEOFF 1 - Reconcile change in NPL to pension expense</t>
  </si>
  <si>
    <t>net change in pension asset</t>
  </si>
  <si>
    <t>no contrib. subsequent to meas. date</t>
  </si>
  <si>
    <t>no actual employer contributions</t>
  </si>
  <si>
    <r>
      <rPr>
        <b/>
        <sz val="18"/>
        <color theme="1"/>
        <rFont val="Calibri"/>
        <family val="2"/>
        <scheme val="minor"/>
      </rPr>
      <t>LEOFF Plan 2</t>
    </r>
    <r>
      <rPr>
        <b/>
        <sz val="11"/>
        <color theme="1"/>
        <rFont val="Calibri"/>
        <family val="2"/>
        <scheme val="minor"/>
      </rPr>
      <t xml:space="preserve">
Schedule of Collective Pension Amounts from the DRS PEFI:</t>
    </r>
  </si>
  <si>
    <r>
      <t xml:space="preserve">     Net pension asset - reverse </t>
    </r>
    <r>
      <rPr>
        <b/>
        <sz val="11"/>
        <color rgb="FF0070C0"/>
        <rFont val="Calibri"/>
        <family val="2"/>
        <scheme val="minor"/>
      </rPr>
      <t>prior</t>
    </r>
    <r>
      <rPr>
        <sz val="11"/>
        <color theme="1"/>
        <rFont val="Calibri"/>
        <family val="2"/>
        <scheme val="minor"/>
      </rPr>
      <t xml:space="preserve"> year</t>
    </r>
  </si>
  <si>
    <t>Step 4 - Record LEOFF 2 special funding amount (see SpecFndg) tab</t>
  </si>
  <si>
    <t>Adjustment to Pension Expense</t>
  </si>
  <si>
    <t>Intergovernmental Revenues (BARS 3350301)</t>
  </si>
  <si>
    <t>LEOFF 2 - Change in proportionate share</t>
  </si>
  <si>
    <t>LEOFF 2 - Amortization of change in proportionate share</t>
  </si>
  <si>
    <t>6 years</t>
  </si>
  <si>
    <t>10.6 years</t>
  </si>
  <si>
    <t>10.5 years</t>
  </si>
  <si>
    <t>10.4 years</t>
  </si>
  <si>
    <t>10.3 years</t>
  </si>
  <si>
    <t>10.1 years</t>
  </si>
  <si>
    <t>LEOFF 2 - Reconcile change in NPL to pension expense</t>
  </si>
  <si>
    <t>LEOFF 2
Special
Funding</t>
  </si>
  <si>
    <t>net change in employer specific DI</t>
  </si>
  <si>
    <t>LEOFF 2 special funding amount</t>
  </si>
  <si>
    <t>LEOFF 2 special funding contributions</t>
  </si>
  <si>
    <t>% of collective excluded contributions (see page 130 of 2022 PEFI)</t>
  </si>
  <si>
    <t>Important - calculations below are not applicable to port districts and institutions of higher education because their contribution rates already include the state contribution.  See RCW 41.26.450.</t>
  </si>
  <si>
    <t>LEOFF 2 - Special Funding Situation</t>
  </si>
  <si>
    <t>LEOFF 1 - Special Funding Situation</t>
  </si>
  <si>
    <t>See page 119 of the 2022 DRS PEFI:</t>
  </si>
  <si>
    <t>See page 108-109 of the 2022 DRS PEFI:</t>
  </si>
  <si>
    <t>Formula based on above:</t>
  </si>
  <si>
    <t>39.312221% divided by 60.687779% =</t>
  </si>
  <si>
    <t xml:space="preserve">87.12% divided by 12.88% = </t>
  </si>
  <si>
    <r>
      <rPr>
        <b/>
        <sz val="11"/>
        <color theme="1"/>
        <rFont val="Calibri"/>
        <family val="2"/>
        <scheme val="minor"/>
      </rPr>
      <t>64.777821%</t>
    </r>
    <r>
      <rPr>
        <sz val="11"/>
        <color theme="1"/>
        <rFont val="Calibri"/>
        <family val="2"/>
        <scheme val="minor"/>
      </rPr>
      <t xml:space="preserve"> X employer proportionate share = State's share associated with the employer</t>
    </r>
  </si>
  <si>
    <r>
      <rPr>
        <b/>
        <sz val="11"/>
        <color theme="1"/>
        <rFont val="Calibri"/>
        <family val="2"/>
        <scheme val="minor"/>
      </rPr>
      <t>676.397516%</t>
    </r>
    <r>
      <rPr>
        <sz val="11"/>
        <color theme="1"/>
        <rFont val="Calibri"/>
        <family val="2"/>
        <scheme val="minor"/>
      </rPr>
      <t xml:space="preserve"> X employer proportionate share = State's share associated with the employer</t>
    </r>
  </si>
  <si>
    <t>For note disclosure:</t>
  </si>
  <si>
    <t>LEOFF 2 Asset</t>
  </si>
  <si>
    <t>LEOFF 1 Asset</t>
  </si>
  <si>
    <t>LEOFF 2 - employer's proportionate share</t>
  </si>
  <si>
    <t>from LEOFF 2 spreadsheet</t>
  </si>
  <si>
    <t>LEOFF 1 - employer's proportionate share</t>
  </si>
  <si>
    <t>from LEOFF 1 spreadsheet</t>
  </si>
  <si>
    <t>LEOFF 2 - State's proportionate share of the net pension asset associated with the employer</t>
  </si>
  <si>
    <t>calculated using formula</t>
  </si>
  <si>
    <t>LEOFF 1 - State's proportionate share of the net pension asset associated with the employer</t>
  </si>
  <si>
    <t>To recognize pension expense for your individual employer share of the State's contributions:</t>
  </si>
  <si>
    <t>For LEOFF 1 there is no pension expense to recognize because the State no longer makes contributions to the plan.</t>
  </si>
  <si>
    <t>Employer's LEOFF 2 contributions</t>
  </si>
  <si>
    <t>from "Employer Contributions"</t>
  </si>
  <si>
    <t>column of the PEFI</t>
  </si>
  <si>
    <t>X 64.777821%</t>
  </si>
  <si>
    <t>DR - Pension Expense</t>
  </si>
  <si>
    <t xml:space="preserve">   CR - Intergovernmental Revenues (BARS 3350301)</t>
  </si>
  <si>
    <t>PLAN AMORTIZATION TABLES (FROM THE 6/30/22 PEFI)</t>
  </si>
  <si>
    <t>Individual Employer Amortization</t>
  </si>
  <si>
    <t>Plan</t>
  </si>
  <si>
    <t>SERS 2/3</t>
  </si>
  <si>
    <t>PSERS 2</t>
  </si>
  <si>
    <t>TRS 1</t>
  </si>
  <si>
    <t>TRS 2/3</t>
  </si>
  <si>
    <t>Allocation %</t>
  </si>
  <si>
    <t>Differences Between Projected and Actual Earnings on Plan Investments</t>
  </si>
  <si>
    <r>
      <t xml:space="preserve">Differences Between Projected and Actual Earnings on Plan Investments </t>
    </r>
    <r>
      <rPr>
        <b/>
        <sz val="10"/>
        <color rgb="FFFF0000"/>
        <rFont val="Times New Roman"/>
        <family val="1"/>
      </rPr>
      <t>(This is the only item where you can net inflows and outflows across years)</t>
    </r>
  </si>
  <si>
    <t>Total (DI) / DO</t>
  </si>
  <si>
    <t>Differences Between Expected and Actual Experience</t>
  </si>
  <si>
    <r>
      <t xml:space="preserve">Differences Between Expected and Actual Experience </t>
    </r>
    <r>
      <rPr>
        <b/>
        <sz val="10"/>
        <color rgb="FFFF0000"/>
        <rFont val="Times New Roman"/>
        <family val="1"/>
      </rPr>
      <t>(This item cannot net inflows and outflows together across years)</t>
    </r>
  </si>
  <si>
    <t>Inflows</t>
  </si>
  <si>
    <t>Outflows</t>
  </si>
  <si>
    <t>N/A</t>
  </si>
  <si>
    <t>Thereafter</t>
  </si>
  <si>
    <r>
      <t xml:space="preserve">Changes of Assumptions </t>
    </r>
    <r>
      <rPr>
        <b/>
        <sz val="10"/>
        <color rgb="FFFF0000"/>
        <rFont val="Times New Roman"/>
        <family val="1"/>
      </rPr>
      <t>(This item cannot net inflows and outflows together across years)</t>
    </r>
  </si>
  <si>
    <t>Employer's changes in proportionate share (from amortization tables on each plan spreadsheet):</t>
  </si>
  <si>
    <t>TOTALS (excluding contributions subsequent to the measurement date) - For amortization tables in the notes:</t>
  </si>
  <si>
    <t>Check Figure</t>
  </si>
  <si>
    <t>Difference</t>
  </si>
  <si>
    <r>
      <t xml:space="preserve">This check figure adds up the deferred inflows and deferred outflows (excluding contributions subsequent to measurement date, since those are not amortized) from the individual plan tabs. This check figure should match the Total DI / (DO) from the TOTALS table above. </t>
    </r>
    <r>
      <rPr>
        <sz val="11"/>
        <color rgb="FFFF0000"/>
        <rFont val="Calibri"/>
        <family val="2"/>
        <scheme val="minor"/>
      </rPr>
      <t xml:space="preserve"> If there is a large difference, you should investigate and correct it.</t>
    </r>
  </si>
  <si>
    <t>Sensitivity Analysis - for note disclosure</t>
  </si>
  <si>
    <t>The table below presents the collective net pension liability or asset for each plan, calculated using the current discount rate of as well as 1 percentage point lower and 1 percentage point higher.  To calculate the amounts for your individual employer note disclosures, enter your allocation percentages for each plan in the appropriate box in the far left column.</t>
  </si>
  <si>
    <t>Volunteer Firefighters' and Reserve Officers' Relief and Pension Fund (VFFRPF):</t>
  </si>
  <si>
    <r>
      <t xml:space="preserve">Note that this plan has a different discount rate. Individual employer percentages are available from the State Board website - </t>
    </r>
    <r>
      <rPr>
        <b/>
        <sz val="11"/>
        <color theme="1"/>
        <rFont val="Calibri"/>
        <family val="2"/>
        <scheme val="minor"/>
      </rPr>
      <t>bvff.wa.gov</t>
    </r>
  </si>
  <si>
    <t>Your Allocation %</t>
  </si>
  <si>
    <t>1% Decrease</t>
  </si>
  <si>
    <t>Current Rate</t>
  </si>
  <si>
    <t>1% Increase</t>
  </si>
  <si>
    <t>VFFRPF</t>
  </si>
  <si>
    <t>Source - collective net pension liability amounts from Note 4.C of DRS</t>
  </si>
  <si>
    <t>Participating Employer Financial Information report dated 6/30/21.</t>
  </si>
  <si>
    <t>You must input your actual current year employer contributions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</si>
</sst>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3" formatCode="_(* #,##0.00_);_(* \(#,##0.00\);_(* &quot;-&quot;??_);_(@_)"/>
    <numFmt numFmtId="164" formatCode="0.000000%"/>
    <numFmt numFmtId="165" formatCode="_(* #,##0_);_(* \(#,##0\);_(* &quot;-&quot;??_);_(@_)"/>
    <numFmt numFmtId="166" formatCode="_(* #,##0.0_);_(* \(#,##0.0\);_(* &quot;-&quot;??_);_(@_)"/>
    <numFmt numFmtId="167" formatCode="0.0"/>
    <numFmt numFmtId="168" formatCode="0_);[Red]\(0\)"/>
  </numFmts>
  <fonts count="3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i/>
      <sz val="11"/>
      <color rgb="FFFF0000"/>
      <name val="Calibri"/>
      <family val="2"/>
      <scheme val="minor"/>
    </font>
    <font>
      <i/>
      <sz val="11"/>
      <color theme="1"/>
      <name val="Calibri"/>
      <family val="2"/>
      <scheme val="minor"/>
    </font>
    <font>
      <b/>
      <sz val="11"/>
      <color rgb="FF0070C0"/>
      <name val="Calibri"/>
      <family val="2"/>
      <scheme val="minor"/>
    </font>
    <font>
      <sz val="11"/>
      <color theme="1" tint="0.499984740745262"/>
      <name val="Calibri"/>
      <family val="2"/>
      <scheme val="minor"/>
    </font>
    <font>
      <sz val="11"/>
      <name val="Calibri"/>
      <family val="2"/>
      <scheme val="minor"/>
    </font>
    <font>
      <b/>
      <i/>
      <sz val="11"/>
      <color theme="1"/>
      <name val="Calibri"/>
      <family val="2"/>
      <scheme val="minor"/>
    </font>
    <font>
      <b/>
      <sz val="11"/>
      <color rgb="FFFF0000"/>
      <name val="Calibri"/>
      <family val="2"/>
      <scheme val="minor"/>
    </font>
    <font>
      <b/>
      <sz val="8"/>
      <name val="Arial"/>
      <family val="2"/>
    </font>
    <font>
      <sz val="8"/>
      <color rgb="FF000000"/>
      <name val="Arial"/>
      <family val="2"/>
    </font>
    <font>
      <sz val="8"/>
      <name val="Arial"/>
      <family val="2"/>
    </font>
    <font>
      <b/>
      <sz val="8"/>
      <color rgb="FF000000"/>
      <name val="Arial"/>
      <family val="2"/>
    </font>
    <font>
      <b/>
      <sz val="10"/>
      <name val="Times New Roman"/>
      <family val="1"/>
    </font>
    <font>
      <sz val="8"/>
      <color theme="1"/>
      <name val="Arial"/>
      <family val="2"/>
    </font>
    <font>
      <sz val="11"/>
      <color theme="1"/>
      <name val="Times New Roman"/>
      <family val="1"/>
    </font>
    <font>
      <sz val="11"/>
      <color theme="1"/>
      <name val="Calibri"/>
      <family val="2"/>
    </font>
    <font>
      <b/>
      <sz val="11"/>
      <color rgb="FFFF0000"/>
      <name val="Calibri"/>
      <family val="2"/>
    </font>
    <font>
      <u/>
      <sz val="11"/>
      <color theme="10"/>
      <name val="Calibri"/>
      <family val="2"/>
      <scheme val="minor"/>
    </font>
    <font>
      <b/>
      <sz val="11"/>
      <name val="Calibri"/>
      <family val="2"/>
      <scheme val="minor"/>
    </font>
    <font>
      <b/>
      <i/>
      <sz val="11"/>
      <name val="Calibri"/>
      <family val="2"/>
      <scheme val="minor"/>
    </font>
    <font>
      <b/>
      <sz val="8"/>
      <color theme="1"/>
      <name val="Arial"/>
      <family val="2"/>
    </font>
    <font>
      <b/>
      <sz val="14"/>
      <color theme="1"/>
      <name val="Calibri"/>
      <family val="2"/>
      <scheme val="minor"/>
    </font>
    <font>
      <b/>
      <sz val="18"/>
      <color theme="1"/>
      <name val="Calibri"/>
      <family val="2"/>
      <scheme val="minor"/>
    </font>
    <font>
      <sz val="10"/>
      <color theme="4" tint="-0.249977111117893"/>
      <name val="Calibri"/>
      <family val="2"/>
      <scheme val="minor"/>
    </font>
    <font>
      <b/>
      <sz val="12"/>
      <color rgb="FFFF0000"/>
      <name val="Calibri"/>
      <family val="2"/>
      <scheme val="minor"/>
    </font>
    <font>
      <sz val="9"/>
      <color indexed="81"/>
      <name val="Tahoma"/>
      <family val="2"/>
    </font>
    <font>
      <b/>
      <sz val="14"/>
      <name val="Calibri"/>
      <family val="2"/>
      <scheme val="minor"/>
    </font>
    <font>
      <b/>
      <sz val="10"/>
      <color rgb="FFFF0000"/>
      <name val="Times New Roman"/>
      <family val="1"/>
    </font>
    <font>
      <b/>
      <u/>
      <sz val="11"/>
      <color theme="1"/>
      <name val="Calibri"/>
      <family val="2"/>
      <scheme val="minor"/>
    </font>
  </fonts>
  <fills count="19">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E6E7E8"/>
      </patternFill>
    </fill>
    <fill>
      <patternFill patternType="solid">
        <fgColor rgb="FFD4E4E6"/>
      </patternFill>
    </fill>
    <fill>
      <patternFill patternType="solid">
        <fgColor rgb="FFFFC00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7"/>
        <bgColor indexed="64"/>
      </patternFill>
    </fill>
    <fill>
      <patternFill patternType="gray0625"/>
    </fill>
    <fill>
      <patternFill patternType="solid">
        <fgColor theme="0"/>
        <bgColor indexed="64"/>
      </patternFill>
    </fill>
    <fill>
      <patternFill patternType="solid">
        <fgColor rgb="FFD4E4E6"/>
        <bgColor indexed="64"/>
      </patternFill>
    </fill>
    <fill>
      <patternFill patternType="gray0625">
        <bgColor rgb="FFD4E4E6"/>
      </patternFill>
    </fill>
    <fill>
      <patternFill patternType="solid">
        <fgColor rgb="FFBFBFBF"/>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
      <left style="medium">
        <color indexed="64"/>
      </left>
      <right style="medium">
        <color indexed="64"/>
      </right>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ck">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414">
    <xf numFmtId="0" fontId="0" fillId="0" borderId="0" xfId="0"/>
    <xf numFmtId="41" fontId="7" fillId="0" borderId="0" xfId="0" applyNumberFormat="1" applyFont="1"/>
    <xf numFmtId="38" fontId="0" fillId="0" borderId="0" xfId="0" applyNumberFormat="1"/>
    <xf numFmtId="37" fontId="0" fillId="0" borderId="0" xfId="0" applyNumberFormat="1"/>
    <xf numFmtId="165" fontId="8" fillId="0" borderId="0" xfId="1" applyNumberFormat="1" applyFont="1" applyFill="1" applyBorder="1" applyAlignment="1">
      <alignment wrapText="1"/>
    </xf>
    <xf numFmtId="0" fontId="0" fillId="0" borderId="15" xfId="0" applyBorder="1" applyAlignment="1">
      <alignment horizontal="center"/>
    </xf>
    <xf numFmtId="38" fontId="3" fillId="0" borderId="19" xfId="0" applyNumberFormat="1" applyFont="1" applyBorder="1"/>
    <xf numFmtId="38" fontId="3" fillId="0" borderId="0" xfId="0" applyNumberFormat="1" applyFont="1"/>
    <xf numFmtId="0" fontId="0" fillId="0" borderId="0" xfId="0" applyAlignment="1">
      <alignment horizontal="center"/>
    </xf>
    <xf numFmtId="37" fontId="7" fillId="0" borderId="0" xfId="0" applyNumberFormat="1" applyFont="1"/>
    <xf numFmtId="10" fontId="0" fillId="0" borderId="17" xfId="0" applyNumberFormat="1" applyBorder="1" applyAlignment="1">
      <alignment horizontal="center"/>
    </xf>
    <xf numFmtId="10" fontId="0" fillId="0" borderId="0" xfId="0" applyNumberFormat="1"/>
    <xf numFmtId="42" fontId="8" fillId="0" borderId="0" xfId="0" applyNumberFormat="1" applyFont="1"/>
    <xf numFmtId="0" fontId="8" fillId="0" borderId="8" xfId="0" applyFont="1" applyBorder="1"/>
    <xf numFmtId="0" fontId="0" fillId="0" borderId="0" xfId="0" applyAlignment="1">
      <alignment wrapText="1"/>
    </xf>
    <xf numFmtId="0" fontId="3" fillId="0" borderId="0" xfId="0" applyFont="1" applyAlignment="1">
      <alignment horizontal="right"/>
    </xf>
    <xf numFmtId="0" fontId="0" fillId="10" borderId="0" xfId="0" applyFill="1"/>
    <xf numFmtId="0" fontId="5" fillId="10" borderId="0" xfId="0" applyFont="1" applyFill="1" applyAlignment="1">
      <alignment wrapText="1"/>
    </xf>
    <xf numFmtId="0" fontId="3" fillId="0" borderId="15" xfId="0" applyFont="1" applyBorder="1" applyAlignment="1">
      <alignment wrapText="1"/>
    </xf>
    <xf numFmtId="0" fontId="5" fillId="0" borderId="16" xfId="0" applyFont="1" applyBorder="1" applyAlignment="1">
      <alignment wrapText="1"/>
    </xf>
    <xf numFmtId="0" fontId="3" fillId="0" borderId="15" xfId="0" applyFont="1" applyBorder="1"/>
    <xf numFmtId="0" fontId="0" fillId="0" borderId="1" xfId="0" applyBorder="1"/>
    <xf numFmtId="0" fontId="0" fillId="0" borderId="16" xfId="0" applyBorder="1" applyAlignment="1">
      <alignment vertical="center" wrapText="1"/>
    </xf>
    <xf numFmtId="0" fontId="3" fillId="2" borderId="2" xfId="0" applyFont="1" applyFill="1" applyBorder="1" applyAlignment="1">
      <alignment vertical="center" wrapText="1"/>
    </xf>
    <xf numFmtId="0" fontId="0" fillId="0" borderId="17" xfId="0" applyBorder="1" applyAlignment="1">
      <alignment vertical="center" wrapText="1"/>
    </xf>
    <xf numFmtId="0" fontId="17" fillId="0" borderId="0" xfId="0" applyFont="1" applyAlignment="1">
      <alignment horizontal="justify" vertical="center"/>
    </xf>
    <xf numFmtId="0" fontId="20" fillId="0" borderId="16" xfId="3" applyBorder="1" applyAlignment="1">
      <alignment vertical="center" wrapText="1"/>
    </xf>
    <xf numFmtId="0" fontId="0" fillId="0" borderId="15" xfId="0" applyBorder="1" applyAlignment="1">
      <alignment wrapText="1"/>
    </xf>
    <xf numFmtId="0" fontId="0" fillId="0" borderId="16" xfId="0" applyBorder="1" applyAlignment="1">
      <alignment vertical="top" wrapText="1"/>
    </xf>
    <xf numFmtId="0" fontId="3" fillId="0" borderId="0" xfId="0" applyFont="1" applyAlignment="1">
      <alignment wrapText="1"/>
    </xf>
    <xf numFmtId="0" fontId="3" fillId="11" borderId="15" xfId="0" applyFont="1" applyFill="1" applyBorder="1" applyAlignment="1">
      <alignment wrapText="1"/>
    </xf>
    <xf numFmtId="0" fontId="3" fillId="11" borderId="2" xfId="0" applyFont="1" applyFill="1" applyBorder="1" applyAlignment="1">
      <alignment vertical="center" wrapText="1"/>
    </xf>
    <xf numFmtId="0" fontId="4" fillId="0" borderId="0" xfId="0" applyFont="1"/>
    <xf numFmtId="0" fontId="21" fillId="11" borderId="15" xfId="0" applyFont="1" applyFill="1" applyBorder="1" applyAlignment="1">
      <alignment wrapText="1"/>
    </xf>
    <xf numFmtId="41" fontId="6" fillId="0" borderId="0" xfId="0" applyNumberFormat="1" applyFont="1"/>
    <xf numFmtId="0" fontId="8" fillId="0" borderId="8" xfId="0" applyFont="1" applyBorder="1" applyAlignment="1">
      <alignment wrapText="1"/>
    </xf>
    <xf numFmtId="0" fontId="4" fillId="0" borderId="0" xfId="0" applyFont="1" applyAlignment="1">
      <alignment horizontal="left"/>
    </xf>
    <xf numFmtId="0" fontId="3" fillId="9" borderId="0" xfId="0" applyFont="1" applyFill="1"/>
    <xf numFmtId="0" fontId="10" fillId="0" borderId="0" xfId="0" applyFont="1"/>
    <xf numFmtId="0" fontId="3" fillId="0" borderId="0" xfId="0" applyFont="1" applyAlignment="1">
      <alignment horizontal="center"/>
    </xf>
    <xf numFmtId="0" fontId="0" fillId="0" borderId="8" xfId="0" quotePrefix="1" applyBorder="1" applyAlignment="1">
      <alignment horizontal="left"/>
    </xf>
    <xf numFmtId="38" fontId="0" fillId="0" borderId="1" xfId="0" applyNumberFormat="1" applyBorder="1"/>
    <xf numFmtId="0" fontId="0" fillId="0" borderId="28" xfId="0" applyBorder="1"/>
    <xf numFmtId="37" fontId="7" fillId="0" borderId="29" xfId="0" applyNumberFormat="1" applyFont="1" applyBorder="1"/>
    <xf numFmtId="37" fontId="7" fillId="0" borderId="30" xfId="0" applyNumberFormat="1" applyFont="1" applyBorder="1"/>
    <xf numFmtId="164" fontId="0" fillId="2" borderId="31" xfId="0" applyNumberFormat="1" applyFill="1" applyBorder="1"/>
    <xf numFmtId="38" fontId="0" fillId="0" borderId="32" xfId="0" applyNumberFormat="1" applyBorder="1"/>
    <xf numFmtId="38" fontId="0" fillId="0" borderId="33" xfId="0" applyNumberFormat="1" applyBorder="1"/>
    <xf numFmtId="38" fontId="7" fillId="0" borderId="29" xfId="0" applyNumberFormat="1" applyFont="1" applyBorder="1"/>
    <xf numFmtId="38" fontId="7" fillId="0" borderId="30" xfId="0" applyNumberFormat="1" applyFont="1" applyBorder="1"/>
    <xf numFmtId="0" fontId="0" fillId="2" borderId="31" xfId="0" applyFill="1" applyBorder="1"/>
    <xf numFmtId="0" fontId="3" fillId="0" borderId="0" xfId="0" applyFont="1"/>
    <xf numFmtId="0" fontId="0" fillId="0" borderId="20" xfId="0" applyBorder="1" applyAlignment="1">
      <alignment vertical="center" wrapText="1"/>
    </xf>
    <xf numFmtId="0" fontId="0" fillId="0" borderId="34" xfId="0" applyBorder="1" applyAlignment="1">
      <alignment vertical="center" wrapText="1"/>
    </xf>
    <xf numFmtId="0" fontId="5" fillId="0" borderId="34" xfId="0" applyFont="1" applyBorder="1" applyAlignment="1">
      <alignment horizontal="justify" vertical="center"/>
    </xf>
    <xf numFmtId="0" fontId="3" fillId="12" borderId="16" xfId="0" applyFont="1" applyFill="1" applyBorder="1" applyAlignment="1">
      <alignment wrapText="1"/>
    </xf>
    <xf numFmtId="0" fontId="3" fillId="12" borderId="20" xfId="0" applyFont="1" applyFill="1" applyBorder="1" applyAlignment="1">
      <alignment wrapText="1"/>
    </xf>
    <xf numFmtId="0" fontId="18" fillId="0" borderId="16" xfId="0" applyFont="1" applyBorder="1" applyAlignment="1">
      <alignment horizontal="justify"/>
    </xf>
    <xf numFmtId="0" fontId="5" fillId="0" borderId="20" xfId="0" applyFont="1" applyBorder="1" applyAlignment="1">
      <alignment vertical="center" wrapText="1"/>
    </xf>
    <xf numFmtId="0" fontId="3" fillId="0" borderId="1" xfId="0" applyFont="1" applyBorder="1"/>
    <xf numFmtId="38" fontId="3" fillId="0" borderId="1" xfId="0" applyNumberFormat="1" applyFont="1" applyBorder="1"/>
    <xf numFmtId="38" fontId="2" fillId="0" borderId="1" xfId="0" applyNumberFormat="1" applyFont="1" applyBorder="1"/>
    <xf numFmtId="38" fontId="10" fillId="0" borderId="1" xfId="0" applyNumberFormat="1" applyFont="1" applyBorder="1"/>
    <xf numFmtId="0" fontId="3" fillId="3" borderId="1" xfId="0" applyFont="1" applyFill="1" applyBorder="1"/>
    <xf numFmtId="0" fontId="3" fillId="0" borderId="0" xfId="0" applyFont="1" applyAlignment="1">
      <alignment vertical="center" wrapText="1"/>
    </xf>
    <xf numFmtId="0" fontId="8" fillId="0" borderId="0" xfId="0" applyFont="1"/>
    <xf numFmtId="0" fontId="0" fillId="0" borderId="1" xfId="0" applyBorder="1" applyAlignment="1">
      <alignment horizontal="left" indent="2"/>
    </xf>
    <xf numFmtId="0" fontId="0" fillId="0" borderId="0" xfId="0" applyAlignment="1">
      <alignment horizontal="right" vertical="center"/>
    </xf>
    <xf numFmtId="164" fontId="0" fillId="2" borderId="2" xfId="0" applyNumberFormat="1" applyFill="1" applyBorder="1"/>
    <xf numFmtId="41" fontId="0" fillId="0" borderId="0" xfId="0" applyNumberFormat="1"/>
    <xf numFmtId="3" fontId="0" fillId="2" borderId="2" xfId="0" applyNumberFormat="1" applyFill="1" applyBorder="1"/>
    <xf numFmtId="0" fontId="3" fillId="0" borderId="1" xfId="0" applyFont="1" applyBorder="1" applyAlignment="1">
      <alignment horizontal="center"/>
    </xf>
    <xf numFmtId="0" fontId="2" fillId="0" borderId="0" xfId="0" applyFont="1" applyAlignment="1">
      <alignment horizontal="right"/>
    </xf>
    <xf numFmtId="0" fontId="2" fillId="0" borderId="0" xfId="0" applyFont="1"/>
    <xf numFmtId="0" fontId="0" fillId="0" borderId="9" xfId="0" applyBorder="1"/>
    <xf numFmtId="164" fontId="1" fillId="0" borderId="1" xfId="2" applyNumberFormat="1" applyFont="1" applyBorder="1" applyAlignment="1">
      <alignment horizontal="center" vertical="center"/>
    </xf>
    <xf numFmtId="164" fontId="1" fillId="0" borderId="22" xfId="2" applyNumberFormat="1" applyFont="1" applyBorder="1" applyAlignment="1">
      <alignment horizontal="center" vertical="center"/>
    </xf>
    <xf numFmtId="0" fontId="0" fillId="0" borderId="17" xfId="0" applyBorder="1"/>
    <xf numFmtId="38" fontId="1" fillId="0" borderId="9" xfId="1" applyNumberFormat="1" applyFont="1" applyBorder="1"/>
    <xf numFmtId="41" fontId="0" fillId="0" borderId="2" xfId="0" applyNumberFormat="1" applyBorder="1"/>
    <xf numFmtId="42" fontId="0" fillId="0" borderId="0" xfId="0" applyNumberFormat="1"/>
    <xf numFmtId="38" fontId="1" fillId="0" borderId="10" xfId="1" applyNumberFormat="1" applyFont="1" applyBorder="1"/>
    <xf numFmtId="0" fontId="0" fillId="0" borderId="2" xfId="0" applyBorder="1"/>
    <xf numFmtId="0" fontId="0" fillId="9" borderId="9" xfId="0" applyFill="1" applyBorder="1"/>
    <xf numFmtId="38" fontId="1" fillId="9" borderId="12" xfId="1" applyNumberFormat="1" applyFont="1" applyFill="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Alignment="1">
      <alignment horizontal="right"/>
    </xf>
    <xf numFmtId="0" fontId="10" fillId="0" borderId="0" xfId="0" applyFont="1" applyAlignment="1">
      <alignment wrapText="1"/>
    </xf>
    <xf numFmtId="0" fontId="26" fillId="0" borderId="0" xfId="0" applyFont="1" applyAlignment="1">
      <alignment horizontal="right"/>
    </xf>
    <xf numFmtId="10" fontId="26" fillId="0" borderId="0" xfId="0" applyNumberFormat="1" applyFont="1" applyAlignment="1">
      <alignment horizontal="left"/>
    </xf>
    <xf numFmtId="0" fontId="27" fillId="0" borderId="0" xfId="0" applyFont="1"/>
    <xf numFmtId="0" fontId="0" fillId="5" borderId="1" xfId="0" applyFill="1" applyBorder="1" applyAlignment="1">
      <alignment horizontal="center" wrapText="1"/>
    </xf>
    <xf numFmtId="0" fontId="0" fillId="6" borderId="1" xfId="0" applyFill="1" applyBorder="1" applyAlignment="1">
      <alignment horizontal="center" wrapText="1"/>
    </xf>
    <xf numFmtId="0" fontId="0" fillId="5" borderId="36" xfId="0" applyFill="1" applyBorder="1" applyAlignment="1">
      <alignment horizontal="center" wrapText="1"/>
    </xf>
    <xf numFmtId="0" fontId="3" fillId="5" borderId="13" xfId="0" applyFont="1" applyFill="1" applyBorder="1" applyAlignment="1">
      <alignment horizontal="center" wrapText="1"/>
    </xf>
    <xf numFmtId="0" fontId="0" fillId="6" borderId="36" xfId="0" applyFill="1" applyBorder="1" applyAlignment="1">
      <alignment horizontal="center" wrapText="1"/>
    </xf>
    <xf numFmtId="0" fontId="3" fillId="6" borderId="13" xfId="0" applyFont="1" applyFill="1" applyBorder="1" applyAlignment="1">
      <alignment horizontal="center" wrapText="1"/>
    </xf>
    <xf numFmtId="38" fontId="0" fillId="4" borderId="1" xfId="0" applyNumberFormat="1" applyFill="1" applyBorder="1"/>
    <xf numFmtId="38" fontId="8" fillId="4" borderId="1" xfId="0" applyNumberFormat="1" applyFont="1" applyFill="1" applyBorder="1"/>
    <xf numFmtId="38" fontId="2" fillId="4" borderId="1" xfId="0" applyNumberFormat="1" applyFont="1" applyFill="1" applyBorder="1"/>
    <xf numFmtId="38" fontId="3" fillId="5" borderId="1" xfId="0" applyNumberFormat="1" applyFont="1" applyFill="1" applyBorder="1"/>
    <xf numFmtId="38" fontId="10" fillId="6" borderId="1" xfId="0" applyNumberFormat="1" applyFont="1" applyFill="1" applyBorder="1"/>
    <xf numFmtId="165" fontId="6" fillId="4" borderId="20" xfId="1" applyNumberFormat="1" applyFont="1" applyFill="1" applyBorder="1" applyProtection="1">
      <protection locked="0"/>
    </xf>
    <xf numFmtId="165" fontId="6" fillId="5" borderId="36" xfId="1" applyNumberFormat="1" applyFont="1" applyFill="1" applyBorder="1"/>
    <xf numFmtId="165" fontId="6" fillId="5" borderId="1" xfId="1" applyNumberFormat="1" applyFont="1" applyFill="1" applyBorder="1" applyAlignment="1">
      <alignment wrapText="1"/>
    </xf>
    <xf numFmtId="165" fontId="6" fillId="5" borderId="1" xfId="1" applyNumberFormat="1" applyFont="1" applyFill="1" applyBorder="1"/>
    <xf numFmtId="165" fontId="6" fillId="6" borderId="13" xfId="1" applyNumberFormat="1" applyFont="1" applyFill="1" applyBorder="1"/>
    <xf numFmtId="165" fontId="6" fillId="4" borderId="35" xfId="1" applyNumberFormat="1" applyFont="1" applyFill="1" applyBorder="1"/>
    <xf numFmtId="165" fontId="6" fillId="5" borderId="31" xfId="1" applyNumberFormat="1" applyFont="1" applyFill="1" applyBorder="1"/>
    <xf numFmtId="165" fontId="6" fillId="5" borderId="32" xfId="1" applyNumberFormat="1" applyFont="1" applyFill="1" applyBorder="1"/>
    <xf numFmtId="165" fontId="6" fillId="5" borderId="33" xfId="1" applyNumberFormat="1" applyFont="1" applyFill="1" applyBorder="1"/>
    <xf numFmtId="165" fontId="6" fillId="6" borderId="33" xfId="1" applyNumberFormat="1" applyFont="1" applyFill="1" applyBorder="1"/>
    <xf numFmtId="165" fontId="6" fillId="0" borderId="35" xfId="1" applyNumberFormat="1" applyFont="1" applyFill="1" applyBorder="1"/>
    <xf numFmtId="165" fontId="6" fillId="5" borderId="13" xfId="1" applyNumberFormat="1" applyFont="1" applyFill="1" applyBorder="1" applyAlignment="1">
      <alignment wrapText="1"/>
    </xf>
    <xf numFmtId="165" fontId="6" fillId="6" borderId="1" xfId="1" applyNumberFormat="1" applyFont="1" applyFill="1" applyBorder="1"/>
    <xf numFmtId="165" fontId="6" fillId="6" borderId="31" xfId="1" applyNumberFormat="1" applyFont="1" applyFill="1" applyBorder="1"/>
    <xf numFmtId="165" fontId="6" fillId="6" borderId="32" xfId="1" applyNumberFormat="1" applyFont="1" applyFill="1" applyBorder="1"/>
    <xf numFmtId="165" fontId="6" fillId="6" borderId="36" xfId="1" applyNumberFormat="1" applyFont="1" applyFill="1" applyBorder="1" applyAlignment="1">
      <alignment wrapText="1"/>
    </xf>
    <xf numFmtId="165" fontId="6" fillId="6" borderId="1" xfId="1" applyNumberFormat="1" applyFont="1" applyFill="1" applyBorder="1" applyAlignment="1">
      <alignment wrapText="1"/>
    </xf>
    <xf numFmtId="165" fontId="6" fillId="0" borderId="20" xfId="1" applyNumberFormat="1" applyFont="1" applyFill="1" applyBorder="1"/>
    <xf numFmtId="0" fontId="0" fillId="0" borderId="0" xfId="0" applyAlignment="1">
      <alignment horizontal="center" wrapText="1"/>
    </xf>
    <xf numFmtId="42" fontId="0" fillId="0" borderId="0" xfId="0" applyNumberFormat="1" applyAlignment="1">
      <alignment horizontal="center"/>
    </xf>
    <xf numFmtId="38" fontId="0" fillId="0" borderId="1" xfId="0" applyNumberFormat="1" applyBorder="1" applyAlignment="1">
      <alignment horizontal="center" vertical="center"/>
    </xf>
    <xf numFmtId="37" fontId="10" fillId="0" borderId="0" xfId="0" applyNumberFormat="1" applyFont="1"/>
    <xf numFmtId="0" fontId="2" fillId="0" borderId="8" xfId="0" applyFont="1" applyBorder="1"/>
    <xf numFmtId="38" fontId="1" fillId="0" borderId="0" xfId="1" applyNumberFormat="1" applyFont="1" applyFill="1" applyBorder="1"/>
    <xf numFmtId="38" fontId="1" fillId="0" borderId="0" xfId="1" applyNumberFormat="1" applyFont="1" applyBorder="1"/>
    <xf numFmtId="0" fontId="2" fillId="0" borderId="11" xfId="0" applyFont="1" applyBorder="1"/>
    <xf numFmtId="0" fontId="0" fillId="0" borderId="14" xfId="0" applyBorder="1"/>
    <xf numFmtId="164" fontId="1" fillId="0" borderId="1" xfId="2" applyNumberFormat="1" applyFont="1" applyFill="1" applyBorder="1" applyAlignment="1">
      <alignment horizontal="center" vertical="center"/>
    </xf>
    <xf numFmtId="38" fontId="1" fillId="9" borderId="9" xfId="1" applyNumberFormat="1" applyFont="1" applyFill="1" applyBorder="1"/>
    <xf numFmtId="0" fontId="10" fillId="0" borderId="8" xfId="0" applyFont="1" applyBorder="1" applyAlignment="1">
      <alignment wrapText="1"/>
    </xf>
    <xf numFmtId="164" fontId="1" fillId="0" borderId="0" xfId="2" applyNumberFormat="1" applyFont="1" applyBorder="1" applyAlignment="1">
      <alignment horizontal="left"/>
    </xf>
    <xf numFmtId="164" fontId="0" fillId="0" borderId="0" xfId="0" applyNumberFormat="1"/>
    <xf numFmtId="0" fontId="0" fillId="3" borderId="2" xfId="0" applyFill="1" applyBorder="1" applyAlignment="1">
      <alignment horizontal="center"/>
    </xf>
    <xf numFmtId="0" fontId="0" fillId="0" borderId="2" xfId="0" applyBorder="1" applyAlignment="1">
      <alignment wrapText="1"/>
    </xf>
    <xf numFmtId="37" fontId="0" fillId="0" borderId="2" xfId="0" applyNumberFormat="1" applyBorder="1"/>
    <xf numFmtId="38" fontId="0" fillId="2" borderId="1" xfId="0" applyNumberFormat="1" applyFill="1" applyBorder="1"/>
    <xf numFmtId="0" fontId="0" fillId="0" borderId="18" xfId="0" quotePrefix="1" applyBorder="1" applyAlignment="1">
      <alignment horizontal="right"/>
    </xf>
    <xf numFmtId="49" fontId="0" fillId="0" borderId="1" xfId="0" applyNumberFormat="1" applyBorder="1" applyAlignment="1">
      <alignment horizontal="center" vertical="center"/>
    </xf>
    <xf numFmtId="0" fontId="0" fillId="0" borderId="8" xfId="0" applyBorder="1"/>
    <xf numFmtId="0" fontId="0" fillId="0" borderId="11" xfId="0" applyBorder="1"/>
    <xf numFmtId="0" fontId="0" fillId="0" borderId="1" xfId="0" applyBorder="1" applyAlignment="1">
      <alignment wrapText="1"/>
    </xf>
    <xf numFmtId="38" fontId="0" fillId="9" borderId="1" xfId="0" applyNumberFormat="1" applyFill="1" applyBorder="1"/>
    <xf numFmtId="38" fontId="0" fillId="12" borderId="1" xfId="0" applyNumberFormat="1" applyFill="1" applyBorder="1"/>
    <xf numFmtId="38" fontId="0" fillId="12" borderId="32" xfId="0" applyNumberFormat="1" applyFill="1" applyBorder="1"/>
    <xf numFmtId="38" fontId="0" fillId="0" borderId="40" xfId="0" applyNumberFormat="1" applyBorder="1"/>
    <xf numFmtId="38" fontId="0" fillId="2" borderId="40" xfId="0" applyNumberFormat="1" applyFill="1" applyBorder="1"/>
    <xf numFmtId="16" fontId="0" fillId="0" borderId="0" xfId="0" applyNumberFormat="1" applyAlignment="1">
      <alignment horizontal="right"/>
    </xf>
    <xf numFmtId="0" fontId="3" fillId="3" borderId="36" xfId="0" applyFont="1" applyFill="1" applyBorder="1" applyAlignment="1">
      <alignment horizontal="right"/>
    </xf>
    <xf numFmtId="0" fontId="3" fillId="3" borderId="31" xfId="0" applyFont="1" applyFill="1" applyBorder="1" applyAlignment="1">
      <alignment horizontal="right"/>
    </xf>
    <xf numFmtId="0" fontId="3" fillId="3" borderId="32" xfId="0" applyFont="1" applyFill="1" applyBorder="1" applyAlignment="1">
      <alignment horizontal="center"/>
    </xf>
    <xf numFmtId="0" fontId="0" fillId="0" borderId="36" xfId="0" applyBorder="1" applyAlignment="1">
      <alignment horizontal="right"/>
    </xf>
    <xf numFmtId="0" fontId="0" fillId="0" borderId="31" xfId="0" applyBorder="1" applyAlignment="1">
      <alignment horizontal="right"/>
    </xf>
    <xf numFmtId="0" fontId="0" fillId="0" borderId="42" xfId="0" applyBorder="1" applyAlignment="1">
      <alignment horizontal="right"/>
    </xf>
    <xf numFmtId="0" fontId="0" fillId="0" borderId="32" xfId="0" applyBorder="1" applyAlignment="1">
      <alignment horizontal="right"/>
    </xf>
    <xf numFmtId="0" fontId="8" fillId="0" borderId="32" xfId="0" applyFont="1" applyBorder="1" applyAlignment="1">
      <alignment horizontal="right" wrapText="1"/>
    </xf>
    <xf numFmtId="0" fontId="0" fillId="0" borderId="40" xfId="0" applyBorder="1" applyAlignment="1">
      <alignment horizontal="center" wrapText="1"/>
    </xf>
    <xf numFmtId="0" fontId="3" fillId="3" borderId="42" xfId="0" applyFont="1" applyFill="1" applyBorder="1" applyAlignment="1">
      <alignment horizontal="right"/>
    </xf>
    <xf numFmtId="0" fontId="0" fillId="0" borderId="0" xfId="0" applyAlignment="1">
      <alignment vertical="top" wrapText="1"/>
    </xf>
    <xf numFmtId="0" fontId="0" fillId="0" borderId="0" xfId="0" applyAlignment="1">
      <alignment vertical="center" wrapText="1"/>
    </xf>
    <xf numFmtId="165" fontId="6" fillId="5" borderId="13" xfId="1" applyNumberFormat="1" applyFont="1" applyFill="1" applyBorder="1" applyAlignment="1"/>
    <xf numFmtId="0" fontId="0" fillId="0" borderId="0" xfId="0" applyAlignment="1">
      <alignment horizontal="center" vertical="center"/>
    </xf>
    <xf numFmtId="0" fontId="0" fillId="0" borderId="0" xfId="0" applyAlignment="1">
      <alignment vertical="center"/>
    </xf>
    <xf numFmtId="0" fontId="29" fillId="0" borderId="0" xfId="0" applyFont="1" applyAlignment="1">
      <alignment horizontal="center" vertical="center"/>
    </xf>
    <xf numFmtId="0" fontId="0" fillId="0" borderId="0" xfId="0" applyAlignment="1">
      <alignment horizontal="left" vertical="center"/>
    </xf>
    <xf numFmtId="0" fontId="0" fillId="0" borderId="1" xfId="0" applyBorder="1" applyAlignment="1">
      <alignment horizontal="right" vertical="center"/>
    </xf>
    <xf numFmtId="0" fontId="0" fillId="0" borderId="1" xfId="0" applyBorder="1" applyAlignment="1">
      <alignment vertical="center"/>
    </xf>
    <xf numFmtId="164" fontId="0" fillId="2" borderId="1" xfId="0" applyNumberFormat="1" applyFill="1" applyBorder="1" applyAlignment="1">
      <alignment vertical="center"/>
    </xf>
    <xf numFmtId="0" fontId="11" fillId="0" borderId="1" xfId="0" applyFont="1" applyBorder="1" applyAlignment="1">
      <alignment horizontal="right" vertical="center"/>
    </xf>
    <xf numFmtId="0" fontId="11" fillId="8" borderId="1" xfId="0" applyFont="1" applyFill="1" applyBorder="1" applyAlignment="1">
      <alignment horizontal="right" vertical="center"/>
    </xf>
    <xf numFmtId="1" fontId="12" fillId="0" borderId="1" xfId="0" applyNumberFormat="1" applyFont="1" applyBorder="1" applyAlignment="1">
      <alignment horizontal="right" vertical="center"/>
    </xf>
    <xf numFmtId="41" fontId="12" fillId="16" borderId="1" xfId="1" applyNumberFormat="1" applyFont="1" applyFill="1" applyBorder="1" applyAlignment="1">
      <alignment horizontal="right" vertical="center"/>
    </xf>
    <xf numFmtId="41" fontId="12" fillId="8" borderId="1" xfId="1" applyNumberFormat="1" applyFont="1" applyFill="1" applyBorder="1" applyAlignment="1">
      <alignment horizontal="right" vertical="center"/>
    </xf>
    <xf numFmtId="1" fontId="12" fillId="0" borderId="32" xfId="0" applyNumberFormat="1" applyFont="1" applyBorder="1" applyAlignment="1">
      <alignment horizontal="right" vertical="center"/>
    </xf>
    <xf numFmtId="41" fontId="12" fillId="8" borderId="32" xfId="1" applyNumberFormat="1" applyFont="1" applyFill="1" applyBorder="1" applyAlignment="1">
      <alignment horizontal="right" vertical="center"/>
    </xf>
    <xf numFmtId="0" fontId="11" fillId="0" borderId="40" xfId="0" applyFont="1" applyBorder="1" applyAlignment="1">
      <alignment horizontal="left" vertical="center" wrapText="1"/>
    </xf>
    <xf numFmtId="41" fontId="14" fillId="8" borderId="40" xfId="1" applyNumberFormat="1" applyFont="1" applyFill="1" applyBorder="1" applyAlignment="1">
      <alignment horizontal="right" vertical="center"/>
    </xf>
    <xf numFmtId="41" fontId="13" fillId="0" borderId="1" xfId="1" applyNumberFormat="1" applyFont="1" applyFill="1" applyBorder="1" applyAlignment="1">
      <alignment horizontal="right" vertical="center"/>
    </xf>
    <xf numFmtId="41" fontId="13" fillId="8" borderId="1" xfId="1" applyNumberFormat="1" applyFont="1" applyFill="1" applyBorder="1" applyAlignment="1">
      <alignment horizontal="right" vertical="center"/>
    </xf>
    <xf numFmtId="41" fontId="13" fillId="8" borderId="32" xfId="1" applyNumberFormat="1" applyFont="1" applyFill="1" applyBorder="1" applyAlignment="1">
      <alignment horizontal="left" vertical="center"/>
    </xf>
    <xf numFmtId="41" fontId="13" fillId="0" borderId="32" xfId="1" applyNumberFormat="1" applyFont="1" applyFill="1" applyBorder="1" applyAlignment="1">
      <alignment horizontal="right" vertical="center"/>
    </xf>
    <xf numFmtId="41" fontId="13" fillId="8" borderId="1" xfId="1" applyNumberFormat="1" applyFont="1" applyFill="1" applyBorder="1" applyAlignment="1">
      <alignment horizontal="left" vertical="center"/>
    </xf>
    <xf numFmtId="41" fontId="16" fillId="0" borderId="1" xfId="0" applyNumberFormat="1" applyFont="1" applyBorder="1" applyAlignment="1">
      <alignment vertical="center"/>
    </xf>
    <xf numFmtId="41" fontId="16" fillId="0" borderId="32" xfId="0" applyNumberFormat="1" applyFont="1" applyBorder="1" applyAlignment="1">
      <alignment vertical="center"/>
    </xf>
    <xf numFmtId="41" fontId="23" fillId="0" borderId="40" xfId="0" applyNumberFormat="1" applyFont="1" applyBorder="1" applyAlignment="1">
      <alignment vertical="center"/>
    </xf>
    <xf numFmtId="41" fontId="12" fillId="17" borderId="1" xfId="1" applyNumberFormat="1" applyFont="1" applyFill="1" applyBorder="1" applyAlignment="1">
      <alignment horizontal="right" vertical="center"/>
    </xf>
    <xf numFmtId="41" fontId="12" fillId="17" borderId="32" xfId="1" applyNumberFormat="1" applyFont="1" applyFill="1" applyBorder="1" applyAlignment="1">
      <alignment horizontal="right" vertical="center"/>
    </xf>
    <xf numFmtId="41" fontId="14" fillId="17" borderId="40" xfId="1" applyNumberFormat="1" applyFont="1" applyFill="1" applyBorder="1" applyAlignment="1">
      <alignment horizontal="right" vertical="center"/>
    </xf>
    <xf numFmtId="0" fontId="11" fillId="14" borderId="1" xfId="0" applyFont="1" applyFill="1" applyBorder="1" applyAlignment="1">
      <alignment horizontal="center" vertical="center"/>
    </xf>
    <xf numFmtId="41" fontId="12" fillId="14" borderId="1" xfId="1" applyNumberFormat="1" applyFont="1" applyFill="1" applyBorder="1" applyAlignment="1">
      <alignment horizontal="right" vertical="center"/>
    </xf>
    <xf numFmtId="41" fontId="12" fillId="14" borderId="32" xfId="1" applyNumberFormat="1" applyFont="1" applyFill="1" applyBorder="1" applyAlignment="1">
      <alignment horizontal="right" vertical="center"/>
    </xf>
    <xf numFmtId="41" fontId="14" fillId="14" borderId="40" xfId="1" applyNumberFormat="1" applyFont="1" applyFill="1" applyBorder="1" applyAlignment="1">
      <alignment horizontal="right" vertical="center"/>
    </xf>
    <xf numFmtId="0" fontId="11" fillId="17" borderId="1" xfId="0" applyFont="1" applyFill="1" applyBorder="1" applyAlignment="1">
      <alignment horizontal="center" vertical="center"/>
    </xf>
    <xf numFmtId="0" fontId="11" fillId="17" borderId="1" xfId="0" applyFont="1" applyFill="1" applyBorder="1" applyAlignment="1">
      <alignment horizontal="right" vertical="center"/>
    </xf>
    <xf numFmtId="49" fontId="0" fillId="0" borderId="1" xfId="0" quotePrefix="1" applyNumberFormat="1" applyBorder="1" applyAlignment="1">
      <alignment horizontal="center" vertical="center"/>
    </xf>
    <xf numFmtId="165" fontId="0" fillId="0" borderId="0" xfId="1" applyNumberFormat="1" applyFont="1" applyAlignment="1">
      <alignment vertical="center"/>
    </xf>
    <xf numFmtId="49" fontId="0" fillId="0" borderId="1" xfId="0" applyNumberFormat="1" applyBorder="1" applyAlignment="1">
      <alignment horizontal="right"/>
    </xf>
    <xf numFmtId="38" fontId="0" fillId="0" borderId="1" xfId="0" applyNumberFormat="1" applyBorder="1" applyAlignment="1">
      <alignment horizontal="right"/>
    </xf>
    <xf numFmtId="0" fontId="0" fillId="0" borderId="1" xfId="0" applyBorder="1" applyAlignment="1">
      <alignment horizontal="right"/>
    </xf>
    <xf numFmtId="0" fontId="3" fillId="3" borderId="1" xfId="0" applyFont="1" applyFill="1" applyBorder="1" applyAlignment="1">
      <alignment horizontal="right"/>
    </xf>
    <xf numFmtId="0" fontId="21" fillId="0" borderId="0" xfId="0" applyFont="1" applyAlignment="1">
      <alignment horizontal="right"/>
    </xf>
    <xf numFmtId="167" fontId="3" fillId="3" borderId="13" xfId="0" applyNumberFormat="1" applyFont="1" applyFill="1" applyBorder="1"/>
    <xf numFmtId="166" fontId="3" fillId="3" borderId="13" xfId="1" applyNumberFormat="1" applyFont="1" applyFill="1" applyBorder="1"/>
    <xf numFmtId="37" fontId="21" fillId="0" borderId="0" xfId="0" applyNumberFormat="1" applyFont="1"/>
    <xf numFmtId="165" fontId="6" fillId="5" borderId="36" xfId="1" applyNumberFormat="1" applyFont="1" applyFill="1" applyBorder="1" applyAlignment="1">
      <alignment horizontal="center" vertical="center"/>
    </xf>
    <xf numFmtId="165" fontId="6" fillId="5" borderId="1" xfId="1" applyNumberFormat="1" applyFont="1" applyFill="1" applyBorder="1" applyAlignment="1">
      <alignment horizontal="center" vertical="center"/>
    </xf>
    <xf numFmtId="165" fontId="6" fillId="5" borderId="31" xfId="1" applyNumberFormat="1" applyFont="1" applyFill="1" applyBorder="1" applyAlignment="1">
      <alignment horizontal="center" vertical="center"/>
    </xf>
    <xf numFmtId="165" fontId="6" fillId="5" borderId="32" xfId="1" applyNumberFormat="1" applyFont="1" applyFill="1" applyBorder="1" applyAlignment="1">
      <alignment horizontal="center" vertical="center"/>
    </xf>
    <xf numFmtId="165" fontId="6" fillId="5" borderId="33" xfId="1" applyNumberFormat="1" applyFont="1" applyFill="1" applyBorder="1" applyAlignment="1">
      <alignment horizontal="center" vertical="center"/>
    </xf>
    <xf numFmtId="0" fontId="0" fillId="6" borderId="25" xfId="0" applyFill="1" applyBorder="1" applyAlignment="1">
      <alignment horizontal="center" wrapText="1"/>
    </xf>
    <xf numFmtId="165" fontId="6" fillId="6" borderId="25" xfId="1" applyNumberFormat="1" applyFont="1" applyFill="1" applyBorder="1"/>
    <xf numFmtId="165" fontId="6" fillId="6" borderId="51" xfId="1" applyNumberFormat="1" applyFont="1" applyFill="1" applyBorder="1"/>
    <xf numFmtId="165" fontId="6" fillId="5" borderId="13" xfId="1" applyNumberFormat="1" applyFont="1" applyFill="1" applyBorder="1" applyAlignment="1">
      <alignment horizontal="center" vertical="center"/>
    </xf>
    <xf numFmtId="0" fontId="8" fillId="0" borderId="42" xfId="0" applyFont="1" applyBorder="1" applyAlignment="1">
      <alignment horizontal="right"/>
    </xf>
    <xf numFmtId="168" fontId="1" fillId="9" borderId="9" xfId="1" applyNumberFormat="1" applyFont="1" applyFill="1" applyBorder="1"/>
    <xf numFmtId="0" fontId="0" fillId="0" borderId="2" xfId="0" applyBorder="1" applyAlignment="1">
      <alignment vertical="center" wrapText="1"/>
    </xf>
    <xf numFmtId="0" fontId="3" fillId="3" borderId="1" xfId="0" applyFont="1" applyFill="1" applyBorder="1" applyAlignment="1">
      <alignment horizontal="center"/>
    </xf>
    <xf numFmtId="0" fontId="3" fillId="0" borderId="0" xfId="0" applyFont="1" applyAlignment="1">
      <alignment horizontal="left"/>
    </xf>
    <xf numFmtId="0" fontId="11" fillId="0" borderId="1" xfId="0" applyFont="1" applyBorder="1" applyAlignment="1">
      <alignment horizontal="center" vertical="center"/>
    </xf>
    <xf numFmtId="0" fontId="11" fillId="8" borderId="1" xfId="0" applyFont="1" applyFill="1" applyBorder="1" applyAlignment="1">
      <alignment horizontal="center" vertical="center"/>
    </xf>
    <xf numFmtId="41" fontId="12" fillId="0" borderId="1" xfId="1" applyNumberFormat="1" applyFont="1" applyFill="1" applyBorder="1" applyAlignment="1">
      <alignment horizontal="right" vertical="center"/>
    </xf>
    <xf numFmtId="0" fontId="11" fillId="0" borderId="37" xfId="0" applyFont="1" applyBorder="1" applyAlignment="1">
      <alignment horizontal="right"/>
    </xf>
    <xf numFmtId="41" fontId="12" fillId="0" borderId="32" xfId="1" applyNumberFormat="1" applyFont="1" applyFill="1" applyBorder="1" applyAlignment="1">
      <alignment horizontal="right" vertical="center"/>
    </xf>
    <xf numFmtId="41" fontId="14" fillId="0" borderId="40" xfId="1" applyNumberFormat="1" applyFont="1" applyFill="1" applyBorder="1" applyAlignment="1">
      <alignment horizontal="right" vertical="center"/>
    </xf>
    <xf numFmtId="38" fontId="1" fillId="0" borderId="15" xfId="1" applyNumberFormat="1" applyFont="1" applyBorder="1"/>
    <xf numFmtId="38" fontId="1" fillId="0" borderId="7" xfId="1" applyNumberFormat="1" applyFont="1" applyBorder="1"/>
    <xf numFmtId="38" fontId="1" fillId="0" borderId="17" xfId="1" applyNumberFormat="1" applyFont="1" applyBorder="1"/>
    <xf numFmtId="38" fontId="1" fillId="0" borderId="12" xfId="1" applyNumberFormat="1" applyFont="1" applyBorder="1"/>
    <xf numFmtId="38" fontId="1" fillId="0" borderId="16" xfId="1" applyNumberFormat="1" applyFont="1" applyBorder="1"/>
    <xf numFmtId="38" fontId="1" fillId="0" borderId="2" xfId="1" applyNumberFormat="1" applyFont="1" applyBorder="1"/>
    <xf numFmtId="38" fontId="1" fillId="0" borderId="4" xfId="1" applyNumberFormat="1" applyFont="1" applyBorder="1"/>
    <xf numFmtId="38" fontId="0" fillId="0" borderId="13" xfId="0" applyNumberFormat="1" applyBorder="1"/>
    <xf numFmtId="38" fontId="0" fillId="9" borderId="33" xfId="0" applyNumberFormat="1" applyFill="1" applyBorder="1"/>
    <xf numFmtId="38" fontId="7" fillId="2" borderId="40" xfId="0" applyNumberFormat="1" applyFont="1" applyFill="1" applyBorder="1"/>
    <xf numFmtId="38" fontId="7" fillId="0" borderId="40" xfId="0" applyNumberFormat="1" applyFont="1" applyBorder="1"/>
    <xf numFmtId="38" fontId="7" fillId="0" borderId="24" xfId="0" applyNumberFormat="1" applyFont="1" applyBorder="1"/>
    <xf numFmtId="38" fontId="7" fillId="2" borderId="1" xfId="0" applyNumberFormat="1" applyFont="1" applyFill="1" applyBorder="1"/>
    <xf numFmtId="38" fontId="7" fillId="0" borderId="1" xfId="0" applyNumberFormat="1" applyFont="1" applyBorder="1"/>
    <xf numFmtId="38" fontId="7" fillId="0" borderId="13" xfId="0" applyNumberFormat="1" applyFont="1" applyBorder="1"/>
    <xf numFmtId="38" fontId="7" fillId="2" borderId="32" xfId="0" applyNumberFormat="1" applyFont="1" applyFill="1" applyBorder="1"/>
    <xf numFmtId="38" fontId="7" fillId="0" borderId="32" xfId="0" applyNumberFormat="1" applyFont="1" applyBorder="1"/>
    <xf numFmtId="38" fontId="7" fillId="0" borderId="33" xfId="0" applyNumberFormat="1" applyFont="1" applyBorder="1"/>
    <xf numFmtId="38" fontId="8" fillId="2" borderId="40" xfId="0" applyNumberFormat="1" applyFont="1" applyFill="1" applyBorder="1"/>
    <xf numFmtId="38" fontId="8" fillId="0" borderId="40" xfId="0" applyNumberFormat="1" applyFont="1" applyBorder="1"/>
    <xf numFmtId="38" fontId="8" fillId="0" borderId="24" xfId="0" applyNumberFormat="1" applyFont="1" applyBorder="1"/>
    <xf numFmtId="38" fontId="8" fillId="2" borderId="1" xfId="0" applyNumberFormat="1" applyFont="1" applyFill="1" applyBorder="1"/>
    <xf numFmtId="38" fontId="8" fillId="0" borderId="1" xfId="0" applyNumberFormat="1" applyFont="1" applyBorder="1"/>
    <xf numFmtId="38" fontId="8" fillId="0" borderId="13" xfId="0" applyNumberFormat="1" applyFont="1" applyBorder="1"/>
    <xf numFmtId="38" fontId="21" fillId="0" borderId="32" xfId="0" applyNumberFormat="1" applyFont="1" applyBorder="1"/>
    <xf numFmtId="38" fontId="21" fillId="0" borderId="33" xfId="0" applyNumberFormat="1" applyFont="1" applyBorder="1"/>
    <xf numFmtId="38" fontId="1" fillId="0" borderId="13" xfId="1" applyNumberFormat="1" applyFont="1" applyBorder="1"/>
    <xf numFmtId="38" fontId="0" fillId="4" borderId="25" xfId="0" applyNumberFormat="1" applyFill="1" applyBorder="1"/>
    <xf numFmtId="38" fontId="0" fillId="5" borderId="1" xfId="0" applyNumberFormat="1" applyFill="1" applyBorder="1"/>
    <xf numFmtId="38" fontId="0" fillId="6" borderId="1" xfId="0" applyNumberFormat="1" applyFill="1" applyBorder="1"/>
    <xf numFmtId="38" fontId="3" fillId="6" borderId="1" xfId="0" applyNumberFormat="1" applyFont="1" applyFill="1" applyBorder="1"/>
    <xf numFmtId="38" fontId="1" fillId="0" borderId="15" xfId="1" applyNumberFormat="1" applyFont="1" applyFill="1" applyBorder="1"/>
    <xf numFmtId="38" fontId="3" fillId="0" borderId="7" xfId="1" applyNumberFormat="1" applyFont="1" applyFill="1" applyBorder="1" applyAlignment="1">
      <alignment horizontal="center"/>
    </xf>
    <xf numFmtId="38" fontId="1" fillId="0" borderId="17" xfId="1" applyNumberFormat="1" applyFont="1" applyFill="1" applyBorder="1" applyAlignment="1">
      <alignment horizontal="right"/>
    </xf>
    <xf numFmtId="38" fontId="3" fillId="0" borderId="12" xfId="1" applyNumberFormat="1" applyFont="1" applyFill="1" applyBorder="1" applyAlignment="1">
      <alignment horizontal="center"/>
    </xf>
    <xf numFmtId="38" fontId="1" fillId="12" borderId="15" xfId="1" applyNumberFormat="1" applyFont="1" applyFill="1" applyBorder="1"/>
    <xf numFmtId="38" fontId="1" fillId="12" borderId="16" xfId="1" applyNumberFormat="1" applyFont="1" applyFill="1" applyBorder="1"/>
    <xf numFmtId="38" fontId="1" fillId="12" borderId="17" xfId="1" applyNumberFormat="1" applyFont="1" applyFill="1" applyBorder="1"/>
    <xf numFmtId="38" fontId="1" fillId="12" borderId="15" xfId="1" applyNumberFormat="1" applyFont="1" applyFill="1" applyBorder="1" applyAlignment="1">
      <alignment horizontal="right"/>
    </xf>
    <xf numFmtId="38" fontId="1" fillId="12" borderId="7" xfId="1" applyNumberFormat="1" applyFont="1" applyFill="1" applyBorder="1"/>
    <xf numFmtId="38" fontId="1" fillId="12" borderId="17" xfId="1" applyNumberFormat="1" applyFont="1" applyFill="1" applyBorder="1" applyAlignment="1">
      <alignment horizontal="right"/>
    </xf>
    <xf numFmtId="38" fontId="1" fillId="12" borderId="12" xfId="1" applyNumberFormat="1" applyFont="1" applyFill="1" applyBorder="1"/>
    <xf numFmtId="38" fontId="8" fillId="0" borderId="13" xfId="1" applyNumberFormat="1" applyFont="1" applyBorder="1"/>
    <xf numFmtId="38" fontId="0" fillId="0" borderId="15" xfId="1" applyNumberFormat="1" applyFont="1" applyBorder="1"/>
    <xf numFmtId="38" fontId="0" fillId="0" borderId="15" xfId="1" applyNumberFormat="1" applyFont="1" applyBorder="1" applyAlignment="1">
      <alignment wrapText="1"/>
    </xf>
    <xf numFmtId="38" fontId="0" fillId="0" borderId="17" xfId="1" applyNumberFormat="1" applyFont="1" applyBorder="1"/>
    <xf numFmtId="38" fontId="0" fillId="0" borderId="16" xfId="1" applyNumberFormat="1" applyFont="1" applyBorder="1"/>
    <xf numFmtId="38" fontId="0" fillId="0" borderId="17" xfId="1" applyNumberFormat="1" applyFont="1" applyBorder="1" applyAlignment="1">
      <alignment wrapText="1"/>
    </xf>
    <xf numFmtId="38" fontId="0" fillId="0" borderId="2" xfId="1" applyNumberFormat="1" applyFont="1" applyBorder="1"/>
    <xf numFmtId="38" fontId="0" fillId="13" borderId="33" xfId="0" applyNumberFormat="1" applyFill="1" applyBorder="1"/>
    <xf numFmtId="38" fontId="7" fillId="15" borderId="40" xfId="0" applyNumberFormat="1" applyFont="1" applyFill="1" applyBorder="1"/>
    <xf numFmtId="38" fontId="7" fillId="0" borderId="49" xfId="0" applyNumberFormat="1" applyFont="1" applyBorder="1"/>
    <xf numFmtId="38" fontId="7" fillId="15" borderId="1" xfId="0" applyNumberFormat="1" applyFont="1" applyFill="1" applyBorder="1"/>
    <xf numFmtId="38" fontId="7" fillId="0" borderId="50" xfId="0" applyNumberFormat="1" applyFont="1" applyBorder="1"/>
    <xf numFmtId="38" fontId="8" fillId="0" borderId="49" xfId="0" applyNumberFormat="1" applyFont="1" applyBorder="1"/>
    <xf numFmtId="38" fontId="3" fillId="0" borderId="32" xfId="0" applyNumberFormat="1" applyFont="1" applyBorder="1"/>
    <xf numFmtId="38" fontId="3" fillId="0" borderId="33" xfId="0" applyNumberFormat="1" applyFont="1" applyBorder="1"/>
    <xf numFmtId="38" fontId="0" fillId="0" borderId="16" xfId="1" applyNumberFormat="1" applyFont="1" applyBorder="1" applyAlignment="1">
      <alignment wrapText="1"/>
    </xf>
    <xf numFmtId="38" fontId="0" fillId="0" borderId="17" xfId="1" applyNumberFormat="1" applyFont="1" applyBorder="1" applyAlignment="1"/>
    <xf numFmtId="38" fontId="8" fillId="0" borderId="1" xfId="1" applyNumberFormat="1" applyFont="1" applyBorder="1"/>
    <xf numFmtId="38" fontId="8" fillId="0" borderId="1" xfId="1" applyNumberFormat="1" applyFont="1" applyFill="1" applyBorder="1"/>
    <xf numFmtId="38" fontId="0" fillId="0" borderId="7" xfId="1" applyNumberFormat="1" applyFont="1" applyBorder="1"/>
    <xf numFmtId="38" fontId="0" fillId="0" borderId="12" xfId="1" applyNumberFormat="1" applyFont="1" applyBorder="1"/>
    <xf numFmtId="38" fontId="0" fillId="0" borderId="9" xfId="1" applyNumberFormat="1" applyFont="1" applyBorder="1"/>
    <xf numFmtId="38" fontId="0" fillId="0" borderId="4" xfId="1" applyNumberFormat="1" applyFont="1" applyBorder="1"/>
    <xf numFmtId="38" fontId="0" fillId="12" borderId="15" xfId="1" applyNumberFormat="1" applyFont="1" applyFill="1" applyBorder="1"/>
    <xf numFmtId="38" fontId="0" fillId="12" borderId="16" xfId="1" applyNumberFormat="1" applyFont="1" applyFill="1" applyBorder="1"/>
    <xf numFmtId="38" fontId="0" fillId="12" borderId="17" xfId="1" applyNumberFormat="1" applyFont="1" applyFill="1" applyBorder="1"/>
    <xf numFmtId="0" fontId="0" fillId="18" borderId="1" xfId="0" applyFill="1" applyBorder="1"/>
    <xf numFmtId="0" fontId="3" fillId="3" borderId="22" xfId="0" applyFont="1" applyFill="1" applyBorder="1"/>
    <xf numFmtId="0" fontId="3" fillId="3" borderId="25" xfId="0" applyFont="1" applyFill="1" applyBorder="1"/>
    <xf numFmtId="0" fontId="0" fillId="0" borderId="1" xfId="0" applyBorder="1" applyAlignment="1">
      <alignment horizontal="left"/>
    </xf>
    <xf numFmtId="0" fontId="0" fillId="9" borderId="8" xfId="0" applyFill="1" applyBorder="1" applyAlignment="1">
      <alignment horizontal="left" wrapText="1"/>
    </xf>
    <xf numFmtId="0" fontId="0" fillId="9" borderId="0" xfId="0" applyFill="1" applyAlignment="1">
      <alignment horizontal="left" wrapText="1"/>
    </xf>
    <xf numFmtId="0" fontId="0" fillId="9" borderId="11" xfId="0" applyFill="1" applyBorder="1" applyAlignment="1">
      <alignment horizontal="left" wrapText="1"/>
    </xf>
    <xf numFmtId="0" fontId="0" fillId="9" borderId="14" xfId="0" applyFill="1" applyBorder="1" applyAlignment="1">
      <alignment horizontal="left" wrapText="1"/>
    </xf>
    <xf numFmtId="0" fontId="0" fillId="0" borderId="6" xfId="0" applyBorder="1" applyAlignment="1">
      <alignment horizontal="left" wrapText="1"/>
    </xf>
    <xf numFmtId="0" fontId="0" fillId="0" borderId="21" xfId="0" applyBorder="1" applyAlignment="1">
      <alignment horizontal="left" wrapText="1"/>
    </xf>
    <xf numFmtId="0" fontId="0" fillId="0" borderId="11" xfId="0" applyBorder="1" applyAlignment="1">
      <alignment horizontal="left" wrapText="1"/>
    </xf>
    <xf numFmtId="0" fontId="0" fillId="0" borderId="14" xfId="0" applyBorder="1" applyAlignment="1">
      <alignment horizontal="left" wrapText="1"/>
    </xf>
    <xf numFmtId="0" fontId="0" fillId="0" borderId="8" xfId="0" applyBorder="1" applyAlignment="1">
      <alignment horizontal="left" wrapText="1"/>
    </xf>
    <xf numFmtId="0" fontId="0" fillId="0" borderId="0" xfId="0" applyAlignment="1">
      <alignment horizontal="left" wrapText="1"/>
    </xf>
    <xf numFmtId="0" fontId="0" fillId="0" borderId="3" xfId="0" applyBorder="1" applyAlignment="1">
      <alignment horizontal="left"/>
    </xf>
    <xf numFmtId="0" fontId="0" fillId="0" borderId="5" xfId="0" applyBorder="1" applyAlignment="1">
      <alignment horizontal="left"/>
    </xf>
    <xf numFmtId="0" fontId="0" fillId="0" borderId="6" xfId="0" applyBorder="1" applyAlignment="1">
      <alignment horizontal="left" vertical="top" wrapText="1"/>
    </xf>
    <xf numFmtId="0" fontId="0" fillId="0" borderId="21" xfId="0" applyBorder="1" applyAlignment="1">
      <alignment horizontal="left" vertical="top" wrapText="1"/>
    </xf>
    <xf numFmtId="0" fontId="0" fillId="0" borderId="8"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4" xfId="0" applyBorder="1" applyAlignment="1">
      <alignment horizontal="left" vertical="top" wrapText="1"/>
    </xf>
    <xf numFmtId="0" fontId="0" fillId="3" borderId="15" xfId="0" applyFill="1" applyBorder="1" applyAlignment="1">
      <alignment horizontal="center" wrapText="1"/>
    </xf>
    <xf numFmtId="0" fontId="0" fillId="3" borderId="16" xfId="0" applyFill="1" applyBorder="1" applyAlignment="1">
      <alignment horizontal="center" wrapText="1"/>
    </xf>
    <xf numFmtId="0" fontId="3" fillId="3" borderId="6"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26" xfId="0" applyFont="1" applyFill="1" applyBorder="1" applyAlignment="1">
      <alignment horizontal="center"/>
    </xf>
    <xf numFmtId="0" fontId="3" fillId="3" borderId="43" xfId="0" applyFont="1" applyFill="1" applyBorder="1" applyAlignment="1">
      <alignment horizontal="center"/>
    </xf>
    <xf numFmtId="0" fontId="3" fillId="3" borderId="27" xfId="0" applyFont="1" applyFill="1" applyBorder="1" applyAlignment="1">
      <alignment horizontal="center"/>
    </xf>
    <xf numFmtId="0" fontId="3" fillId="0" borderId="0" xfId="0" applyFont="1" applyAlignment="1">
      <alignment horizontal="left"/>
    </xf>
    <xf numFmtId="0" fontId="8" fillId="0" borderId="0" xfId="0" applyFont="1" applyAlignment="1">
      <alignment horizontal="left" wrapText="1"/>
    </xf>
    <xf numFmtId="0" fontId="8" fillId="0" borderId="14" xfId="0" applyFont="1" applyBorder="1" applyAlignment="1">
      <alignment horizontal="left" wrapText="1"/>
    </xf>
    <xf numFmtId="0" fontId="10" fillId="0" borderId="0" xfId="0" applyFont="1"/>
    <xf numFmtId="0" fontId="3" fillId="4" borderId="15" xfId="0" applyFont="1" applyFill="1" applyBorder="1" applyAlignment="1">
      <alignment horizontal="center" wrapText="1"/>
    </xf>
    <xf numFmtId="0" fontId="3" fillId="4" borderId="20" xfId="0" applyFont="1" applyFill="1" applyBorder="1" applyAlignment="1">
      <alignment horizontal="center" wrapText="1"/>
    </xf>
    <xf numFmtId="0" fontId="0" fillId="0" borderId="15" xfId="0" applyBorder="1" applyAlignment="1">
      <alignment horizontal="center" wrapText="1"/>
    </xf>
    <xf numFmtId="0" fontId="0" fillId="0" borderId="20" xfId="0" applyBorder="1" applyAlignment="1">
      <alignment horizontal="center" wrapText="1"/>
    </xf>
    <xf numFmtId="38" fontId="0" fillId="0" borderId="0" xfId="0" applyNumberFormat="1"/>
    <xf numFmtId="0" fontId="3" fillId="3" borderId="1" xfId="0" applyFont="1" applyFill="1" applyBorder="1" applyAlignment="1">
      <alignment horizontal="center"/>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0" fillId="0" borderId="8" xfId="0" applyFont="1" applyBorder="1" applyAlignment="1">
      <alignment horizontal="left" wrapText="1"/>
    </xf>
    <xf numFmtId="0" fontId="10" fillId="0" borderId="0" xfId="0" applyFont="1" applyAlignment="1">
      <alignment horizontal="left" wrapText="1"/>
    </xf>
    <xf numFmtId="0" fontId="0" fillId="0" borderId="0" xfId="0" applyAlignment="1">
      <alignment horizontal="center"/>
    </xf>
    <xf numFmtId="0" fontId="3" fillId="5" borderId="28" xfId="0" applyFont="1" applyFill="1" applyBorder="1" applyAlignment="1">
      <alignment horizontal="center"/>
    </xf>
    <xf numFmtId="0" fontId="3" fillId="5" borderId="29" xfId="0" applyFont="1" applyFill="1" applyBorder="1" applyAlignment="1">
      <alignment horizontal="center"/>
    </xf>
    <xf numFmtId="0" fontId="3" fillId="5" borderId="30" xfId="0" applyFont="1" applyFill="1" applyBorder="1" applyAlignment="1">
      <alignment horizontal="center"/>
    </xf>
    <xf numFmtId="0" fontId="3" fillId="6" borderId="52" xfId="0" applyFont="1" applyFill="1" applyBorder="1" applyAlignment="1">
      <alignment horizontal="center"/>
    </xf>
    <xf numFmtId="0" fontId="3" fillId="6" borderId="29" xfId="0" applyFont="1" applyFill="1" applyBorder="1" applyAlignment="1">
      <alignment horizontal="center"/>
    </xf>
    <xf numFmtId="0" fontId="3" fillId="6" borderId="30" xfId="0" applyFont="1" applyFill="1" applyBorder="1" applyAlignment="1">
      <alignment horizontal="center"/>
    </xf>
    <xf numFmtId="0" fontId="3" fillId="0" borderId="13" xfId="0" applyFont="1" applyBorder="1" applyAlignment="1">
      <alignment horizontal="center" vertical="center"/>
    </xf>
    <xf numFmtId="0" fontId="0" fillId="0" borderId="0" xfId="0"/>
    <xf numFmtId="0" fontId="0" fillId="0" borderId="41" xfId="0" applyBorder="1"/>
    <xf numFmtId="0" fontId="3" fillId="0" borderId="18" xfId="0" applyFont="1" applyBorder="1" applyAlignment="1">
      <alignment horizontal="left"/>
    </xf>
    <xf numFmtId="0" fontId="0" fillId="0" borderId="44" xfId="0" applyBorder="1"/>
    <xf numFmtId="0" fontId="0" fillId="0" borderId="45" xfId="0" applyBorder="1"/>
    <xf numFmtId="0" fontId="3" fillId="3" borderId="22" xfId="0" applyFont="1" applyFill="1" applyBorder="1" applyAlignment="1">
      <alignment horizontal="center"/>
    </xf>
    <xf numFmtId="0" fontId="3" fillId="3" borderId="25" xfId="0" applyFont="1" applyFill="1" applyBorder="1" applyAlignment="1">
      <alignment horizontal="center"/>
    </xf>
    <xf numFmtId="0" fontId="27" fillId="0" borderId="0" xfId="0" applyFont="1" applyAlignment="1">
      <alignment horizontal="left"/>
    </xf>
    <xf numFmtId="0" fontId="10" fillId="2" borderId="0" xfId="0" applyFont="1" applyFill="1"/>
    <xf numFmtId="0" fontId="10" fillId="2" borderId="14" xfId="0" applyFont="1" applyFill="1" applyBorder="1"/>
    <xf numFmtId="0" fontId="3" fillId="6" borderId="28" xfId="0" applyFont="1" applyFill="1" applyBorder="1" applyAlignment="1">
      <alignment horizontal="center"/>
    </xf>
    <xf numFmtId="0" fontId="0" fillId="0" borderId="41" xfId="0" applyBorder="1" applyAlignment="1">
      <alignment horizontal="left"/>
    </xf>
    <xf numFmtId="0" fontId="0" fillId="0" borderId="0" xfId="0" applyAlignment="1">
      <alignment horizontal="left"/>
    </xf>
    <xf numFmtId="0" fontId="0" fillId="0" borderId="46" xfId="0" applyBorder="1" applyAlignment="1">
      <alignment horizontal="left"/>
    </xf>
    <xf numFmtId="0" fontId="3" fillId="3" borderId="1" xfId="0" applyFont="1" applyFill="1" applyBorder="1" applyAlignment="1">
      <alignment horizontal="center" wrapText="1"/>
    </xf>
    <xf numFmtId="0" fontId="3" fillId="3" borderId="13" xfId="0" applyFont="1" applyFill="1" applyBorder="1" applyAlignment="1">
      <alignment horizontal="center" wrapText="1"/>
    </xf>
    <xf numFmtId="0" fontId="3" fillId="3" borderId="24"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21" fillId="3" borderId="40"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32" xfId="0" applyFont="1" applyFill="1"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38" fontId="0" fillId="0" borderId="41" xfId="0" applyNumberFormat="1" applyBorder="1"/>
    <xf numFmtId="0" fontId="3" fillId="3" borderId="48" xfId="0" applyFont="1" applyFill="1" applyBorder="1" applyAlignment="1">
      <alignment horizontal="center"/>
    </xf>
    <xf numFmtId="0" fontId="3" fillId="0" borderId="0" xfId="0" applyFont="1"/>
    <xf numFmtId="0" fontId="3" fillId="3" borderId="3" xfId="0" applyFont="1" applyFill="1" applyBorder="1" applyAlignment="1">
      <alignment horizontal="center"/>
    </xf>
    <xf numFmtId="0" fontId="3" fillId="3" borderId="5" xfId="0" applyFont="1" applyFill="1" applyBorder="1" applyAlignment="1">
      <alignment horizontal="center"/>
    </xf>
    <xf numFmtId="0" fontId="3" fillId="3" borderId="4" xfId="0" applyFont="1" applyFill="1" applyBorder="1" applyAlignment="1">
      <alignment horizontal="center"/>
    </xf>
    <xf numFmtId="0" fontId="3" fillId="0" borderId="18" xfId="0" applyFont="1" applyBorder="1"/>
    <xf numFmtId="0" fontId="0" fillId="0" borderId="8" xfId="0" applyBorder="1"/>
    <xf numFmtId="0" fontId="3" fillId="0" borderId="0" xfId="0" applyFont="1" applyAlignment="1">
      <alignment horizontal="left" wrapText="1"/>
    </xf>
    <xf numFmtId="0" fontId="10" fillId="0" borderId="0" xfId="0" applyFont="1" applyAlignment="1">
      <alignment horizontal="left"/>
    </xf>
    <xf numFmtId="0" fontId="3" fillId="0" borderId="6" xfId="0" applyFont="1" applyBorder="1" applyAlignment="1">
      <alignment horizontal="left"/>
    </xf>
    <xf numFmtId="0" fontId="3" fillId="0" borderId="21" xfId="0" applyFont="1" applyBorder="1" applyAlignment="1">
      <alignment horizontal="left"/>
    </xf>
    <xf numFmtId="0" fontId="3" fillId="0" borderId="7" xfId="0" applyFont="1" applyBorder="1" applyAlignment="1">
      <alignment horizontal="left"/>
    </xf>
    <xf numFmtId="0" fontId="0" fillId="0" borderId="11" xfId="0" applyBorder="1"/>
    <xf numFmtId="0" fontId="0" fillId="0" borderId="14" xfId="0" applyBorder="1"/>
    <xf numFmtId="0" fontId="0" fillId="0" borderId="12" xfId="0" applyBorder="1"/>
    <xf numFmtId="0" fontId="0" fillId="0" borderId="11" xfId="0" applyBorder="1" applyAlignment="1">
      <alignment horizontal="left"/>
    </xf>
    <xf numFmtId="0" fontId="0" fillId="0" borderId="14" xfId="0" applyBorder="1" applyAlignment="1">
      <alignment horizontal="left"/>
    </xf>
    <xf numFmtId="0" fontId="0" fillId="0" borderId="12" xfId="0" applyBorder="1" applyAlignment="1">
      <alignment horizontal="left"/>
    </xf>
    <xf numFmtId="41" fontId="12" fillId="3" borderId="1" xfId="1" applyNumberFormat="1" applyFont="1" applyFill="1" applyBorder="1" applyAlignment="1">
      <alignment horizontal="right" vertical="center"/>
    </xf>
    <xf numFmtId="41" fontId="12" fillId="0" borderId="1" xfId="1" applyNumberFormat="1" applyFont="1" applyFill="1" applyBorder="1" applyAlignment="1">
      <alignment horizontal="right" vertical="center"/>
    </xf>
    <xf numFmtId="0" fontId="0" fillId="0" borderId="0" xfId="0" applyAlignment="1">
      <alignment horizontal="left" vertical="center" wrapText="1"/>
    </xf>
    <xf numFmtId="0" fontId="15" fillId="3" borderId="1" xfId="0" applyFont="1" applyFill="1" applyBorder="1" applyAlignment="1">
      <alignment horizontal="left" vertical="center"/>
    </xf>
    <xf numFmtId="0" fontId="11" fillId="0" borderId="37" xfId="0" applyFont="1" applyBorder="1" applyAlignment="1">
      <alignment horizontal="right"/>
    </xf>
    <xf numFmtId="0" fontId="11" fillId="0" borderId="40" xfId="0" applyFont="1" applyBorder="1" applyAlignment="1">
      <alignment horizontal="right"/>
    </xf>
    <xf numFmtId="0" fontId="15" fillId="7" borderId="1" xfId="0" applyFont="1" applyFill="1" applyBorder="1" applyAlignment="1">
      <alignment horizontal="left" vertical="center"/>
    </xf>
    <xf numFmtId="41" fontId="12" fillId="3" borderId="32" xfId="1" applyNumberFormat="1" applyFont="1" applyFill="1" applyBorder="1" applyAlignment="1">
      <alignment horizontal="right" vertical="center"/>
    </xf>
    <xf numFmtId="41" fontId="12" fillId="0" borderId="32" xfId="1" applyNumberFormat="1" applyFont="1" applyFill="1" applyBorder="1" applyAlignment="1">
      <alignment horizontal="right" vertical="center"/>
    </xf>
    <xf numFmtId="41" fontId="14" fillId="3" borderId="40" xfId="1" applyNumberFormat="1" applyFont="1" applyFill="1" applyBorder="1" applyAlignment="1">
      <alignment horizontal="right" vertical="center"/>
    </xf>
    <xf numFmtId="41" fontId="14" fillId="0" borderId="40" xfId="1" applyNumberFormat="1" applyFont="1" applyFill="1" applyBorder="1" applyAlignment="1">
      <alignment horizontal="right" vertical="center"/>
    </xf>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0" fontId="11" fillId="8" borderId="22" xfId="0" applyFont="1" applyFill="1" applyBorder="1" applyAlignment="1">
      <alignment horizontal="center" vertical="center"/>
    </xf>
    <xf numFmtId="0" fontId="11" fillId="8" borderId="25" xfId="0" applyFont="1" applyFill="1" applyBorder="1" applyAlignment="1">
      <alignment horizontal="center" vertical="center"/>
    </xf>
    <xf numFmtId="0" fontId="11" fillId="8" borderId="1" xfId="0" applyFont="1" applyFill="1" applyBorder="1" applyAlignment="1">
      <alignment horizontal="center" vertical="center"/>
    </xf>
    <xf numFmtId="0" fontId="29" fillId="0" borderId="47" xfId="0" applyFont="1" applyBorder="1" applyAlignment="1">
      <alignment horizontal="center" vertical="center"/>
    </xf>
    <xf numFmtId="0" fontId="24" fillId="0" borderId="0" xfId="0" applyFont="1" applyAlignment="1">
      <alignment horizontal="center"/>
    </xf>
    <xf numFmtId="0" fontId="0" fillId="0" borderId="17" xfId="0" applyBorder="1" applyAlignment="1">
      <alignment horizontal="center" wrapText="1"/>
    </xf>
  </cellXfs>
  <cellStyles count="4">
    <cellStyle name="Comma" xfId="1" builtinId="3"/>
    <cellStyle name="Hyperlink" xfId="3" builtinId="8"/>
    <cellStyle name="Normal" xfId="0" builtinId="0"/>
    <cellStyle name="Percent" xfId="2"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4E4E6"/>
      <color rgb="FFBCDA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447676</xdr:colOff>
      <xdr:row>2</xdr:row>
      <xdr:rowOff>35719</xdr:rowOff>
    </xdr:from>
    <xdr:to>
      <xdr:col>2</xdr:col>
      <xdr:colOff>1</xdr:colOff>
      <xdr:row>3</xdr:row>
      <xdr:rowOff>107156</xdr:rowOff>
    </xdr:to>
    <xdr:sp macro="" textlink="">
      <xdr:nvSpPr>
        <xdr:cNvPr id="3" name="5-Point Star 2">
          <a:extLst>
            <a:ext uri="{FF2B5EF4-FFF2-40B4-BE49-F238E27FC236}">
              <a16:creationId xmlns:a16="http://schemas.microsoft.com/office/drawing/2014/main" id="{00000000-0008-0000-0200-000003000000}"/>
            </a:ext>
          </a:extLst>
        </xdr:cNvPr>
        <xdr:cNvSpPr/>
      </xdr:nvSpPr>
      <xdr:spPr>
        <a:xfrm>
          <a:off x="3895726" y="426244"/>
          <a:ext cx="228600"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514350</xdr:colOff>
      <xdr:row>2</xdr:row>
      <xdr:rowOff>35718</xdr:rowOff>
    </xdr:from>
    <xdr:to>
      <xdr:col>2</xdr:col>
      <xdr:colOff>0</xdr:colOff>
      <xdr:row>3</xdr:row>
      <xdr:rowOff>107155</xdr:rowOff>
    </xdr:to>
    <xdr:sp macro="" textlink="">
      <xdr:nvSpPr>
        <xdr:cNvPr id="4" name="5-Point Star 3">
          <a:extLst>
            <a:ext uri="{FF2B5EF4-FFF2-40B4-BE49-F238E27FC236}">
              <a16:creationId xmlns:a16="http://schemas.microsoft.com/office/drawing/2014/main" id="{00000000-0008-0000-0300-000004000000}"/>
            </a:ext>
          </a:extLst>
        </xdr:cNvPr>
        <xdr:cNvSpPr/>
      </xdr:nvSpPr>
      <xdr:spPr>
        <a:xfrm>
          <a:off x="3962400" y="426243"/>
          <a:ext cx="247650"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438150</xdr:colOff>
      <xdr:row>2</xdr:row>
      <xdr:rowOff>35722</xdr:rowOff>
    </xdr:from>
    <xdr:to>
      <xdr:col>2</xdr:col>
      <xdr:colOff>0</xdr:colOff>
      <xdr:row>3</xdr:row>
      <xdr:rowOff>107159</xdr:rowOff>
    </xdr:to>
    <xdr:sp macro="" textlink="">
      <xdr:nvSpPr>
        <xdr:cNvPr id="3" name="5-Point Star 2">
          <a:extLst>
            <a:ext uri="{FF2B5EF4-FFF2-40B4-BE49-F238E27FC236}">
              <a16:creationId xmlns:a16="http://schemas.microsoft.com/office/drawing/2014/main" id="{00000000-0008-0000-0400-000003000000}"/>
            </a:ext>
          </a:extLst>
        </xdr:cNvPr>
        <xdr:cNvSpPr/>
      </xdr:nvSpPr>
      <xdr:spPr>
        <a:xfrm>
          <a:off x="3886200" y="426247"/>
          <a:ext cx="238125"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447676</xdr:colOff>
      <xdr:row>2</xdr:row>
      <xdr:rowOff>35718</xdr:rowOff>
    </xdr:from>
    <xdr:to>
      <xdr:col>2</xdr:col>
      <xdr:colOff>1</xdr:colOff>
      <xdr:row>3</xdr:row>
      <xdr:rowOff>107155</xdr:rowOff>
    </xdr:to>
    <xdr:sp macro="" textlink="">
      <xdr:nvSpPr>
        <xdr:cNvPr id="3" name="5-Point Star 2">
          <a:extLst>
            <a:ext uri="{FF2B5EF4-FFF2-40B4-BE49-F238E27FC236}">
              <a16:creationId xmlns:a16="http://schemas.microsoft.com/office/drawing/2014/main" id="{00000000-0008-0000-0500-000003000000}"/>
            </a:ext>
          </a:extLst>
        </xdr:cNvPr>
        <xdr:cNvSpPr/>
      </xdr:nvSpPr>
      <xdr:spPr>
        <a:xfrm>
          <a:off x="4114801" y="426243"/>
          <a:ext cx="228600"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438150</xdr:colOff>
      <xdr:row>2</xdr:row>
      <xdr:rowOff>47624</xdr:rowOff>
    </xdr:from>
    <xdr:to>
      <xdr:col>2</xdr:col>
      <xdr:colOff>0</xdr:colOff>
      <xdr:row>3</xdr:row>
      <xdr:rowOff>119061</xdr:rowOff>
    </xdr:to>
    <xdr:sp macro="" textlink="">
      <xdr:nvSpPr>
        <xdr:cNvPr id="3" name="5-Point Star 2">
          <a:extLst>
            <a:ext uri="{FF2B5EF4-FFF2-40B4-BE49-F238E27FC236}">
              <a16:creationId xmlns:a16="http://schemas.microsoft.com/office/drawing/2014/main" id="{00000000-0008-0000-0600-000003000000}"/>
            </a:ext>
          </a:extLst>
        </xdr:cNvPr>
        <xdr:cNvSpPr/>
      </xdr:nvSpPr>
      <xdr:spPr>
        <a:xfrm>
          <a:off x="4314825" y="438149"/>
          <a:ext cx="238125"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123825</xdr:colOff>
      <xdr:row>0</xdr:row>
      <xdr:rowOff>133350</xdr:rowOff>
    </xdr:from>
    <xdr:to>
      <xdr:col>0</xdr:col>
      <xdr:colOff>421481</xdr:colOff>
      <xdr:row>2</xdr:row>
      <xdr:rowOff>14287</xdr:rowOff>
    </xdr:to>
    <xdr:sp macro="" textlink="">
      <xdr:nvSpPr>
        <xdr:cNvPr id="4" name="5-Point Star 3">
          <a:extLst>
            <a:ext uri="{FF2B5EF4-FFF2-40B4-BE49-F238E27FC236}">
              <a16:creationId xmlns:a16="http://schemas.microsoft.com/office/drawing/2014/main" id="{00000000-0008-0000-0700-000004000000}"/>
            </a:ext>
          </a:extLst>
        </xdr:cNvPr>
        <xdr:cNvSpPr/>
      </xdr:nvSpPr>
      <xdr:spPr>
        <a:xfrm>
          <a:off x="123825" y="133350"/>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21771</xdr:colOff>
      <xdr:row>6</xdr:row>
      <xdr:rowOff>0</xdr:rowOff>
    </xdr:from>
    <xdr:to>
      <xdr:col>10</xdr:col>
      <xdr:colOff>1397452</xdr:colOff>
      <xdr:row>7</xdr:row>
      <xdr:rowOff>87086</xdr:rowOff>
    </xdr:to>
    <xdr:pic>
      <xdr:nvPicPr>
        <xdr:cNvPr id="6" name="Pictur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a:stretch>
          <a:fillRect/>
        </a:stretch>
      </xdr:blipFill>
      <xdr:spPr>
        <a:xfrm>
          <a:off x="8224157" y="1676400"/>
          <a:ext cx="5486399" cy="272143"/>
        </a:xfrm>
        <a:prstGeom prst="rect">
          <a:avLst/>
        </a:prstGeom>
      </xdr:spPr>
    </xdr:pic>
    <xdr:clientData/>
  </xdr:twoCellAnchor>
  <xdr:twoCellAnchor editAs="oneCell">
    <xdr:from>
      <xdr:col>0</xdr:col>
      <xdr:colOff>400050</xdr:colOff>
      <xdr:row>5</xdr:row>
      <xdr:rowOff>180975</xdr:rowOff>
    </xdr:from>
    <xdr:to>
      <xdr:col>6</xdr:col>
      <xdr:colOff>257175</xdr:colOff>
      <xdr:row>15</xdr:row>
      <xdr:rowOff>174051</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a:stretch>
          <a:fillRect/>
        </a:stretch>
      </xdr:blipFill>
      <xdr:spPr>
        <a:xfrm>
          <a:off x="400050" y="1152525"/>
          <a:ext cx="6677025" cy="1898076"/>
        </a:xfrm>
        <a:prstGeom prst="rect">
          <a:avLst/>
        </a:prstGeom>
      </xdr:spPr>
    </xdr:pic>
    <xdr:clientData/>
  </xdr:twoCellAnchor>
  <xdr:twoCellAnchor editAs="oneCell">
    <xdr:from>
      <xdr:col>8</xdr:col>
      <xdr:colOff>19050</xdr:colOff>
      <xdr:row>7</xdr:row>
      <xdr:rowOff>66676</xdr:rowOff>
    </xdr:from>
    <xdr:to>
      <xdr:col>10</xdr:col>
      <xdr:colOff>1409700</xdr:colOff>
      <xdr:row>14</xdr:row>
      <xdr:rowOff>179362</xdr:rowOff>
    </xdr:to>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3"/>
        <a:stretch>
          <a:fillRect/>
        </a:stretch>
      </xdr:blipFill>
      <xdr:spPr>
        <a:xfrm>
          <a:off x="8058150" y="1419226"/>
          <a:ext cx="5172075" cy="144618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41</xdr:row>
      <xdr:rowOff>0</xdr:rowOff>
    </xdr:from>
    <xdr:to>
      <xdr:col>7</xdr:col>
      <xdr:colOff>57825</xdr:colOff>
      <xdr:row>64</xdr:row>
      <xdr:rowOff>29399</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653143" y="7870371"/>
          <a:ext cx="5485714" cy="42857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rs.wa.gov/wp-content/uploads/2021/06/PEFI-2022.pdf" TargetMode="External"/><Relationship Id="rId1" Type="http://schemas.openxmlformats.org/officeDocument/2006/relationships/hyperlink" Target="http://www.drs.wa.gov/employe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1"/>
  <sheetViews>
    <sheetView showGridLines="0" zoomScaleNormal="100" workbookViewId="0">
      <selection activeCell="B9" sqref="B9"/>
    </sheetView>
  </sheetViews>
  <sheetFormatPr defaultRowHeight="14.5" x14ac:dyDescent="0.35"/>
  <cols>
    <col min="1" max="1" width="3.7265625" customWidth="1"/>
    <col min="2" max="2" width="171" customWidth="1"/>
    <col min="3" max="3" width="3.7265625" customWidth="1"/>
  </cols>
  <sheetData>
    <row r="1" spans="1:4" ht="15" thickBot="1" x14ac:dyDescent="0.4">
      <c r="A1" s="16"/>
      <c r="B1" s="16"/>
      <c r="C1" s="16"/>
    </row>
    <row r="2" spans="1:4" ht="58.5" thickBot="1" x14ac:dyDescent="0.4">
      <c r="A2" s="16"/>
      <c r="B2" s="217" t="s">
        <v>0</v>
      </c>
      <c r="C2" s="16"/>
    </row>
    <row r="3" spans="1:4" x14ac:dyDescent="0.35">
      <c r="A3" s="16"/>
      <c r="B3" s="17"/>
      <c r="C3" s="16"/>
    </row>
    <row r="4" spans="1:4" ht="15" thickBot="1" x14ac:dyDescent="0.4"/>
    <row r="5" spans="1:4" ht="15" thickBot="1" x14ac:dyDescent="0.4">
      <c r="B5" s="23" t="s">
        <v>1</v>
      </c>
    </row>
    <row r="6" spans="1:4" ht="15" thickBot="1" x14ac:dyDescent="0.4">
      <c r="B6" s="29"/>
    </row>
    <row r="7" spans="1:4" ht="15" thickBot="1" x14ac:dyDescent="0.4">
      <c r="B7" s="31" t="s">
        <v>2</v>
      </c>
    </row>
    <row r="8" spans="1:4" x14ac:dyDescent="0.35">
      <c r="B8" s="27" t="s">
        <v>3</v>
      </c>
      <c r="D8" s="25"/>
    </row>
    <row r="9" spans="1:4" x14ac:dyDescent="0.35">
      <c r="B9" s="26" t="s">
        <v>4</v>
      </c>
      <c r="D9" s="25"/>
    </row>
    <row r="10" spans="1:4" x14ac:dyDescent="0.35">
      <c r="B10" s="28" t="s">
        <v>5</v>
      </c>
      <c r="D10" s="25"/>
    </row>
    <row r="11" spans="1:4" ht="58" x14ac:dyDescent="0.35">
      <c r="B11" s="57" t="s">
        <v>6</v>
      </c>
      <c r="D11" s="25"/>
    </row>
    <row r="12" spans="1:4" x14ac:dyDescent="0.35">
      <c r="B12" s="26" t="s">
        <v>7</v>
      </c>
      <c r="D12" s="25"/>
    </row>
    <row r="13" spans="1:4" ht="29" x14ac:dyDescent="0.35">
      <c r="B13" s="58" t="s">
        <v>8</v>
      </c>
      <c r="D13" s="25"/>
    </row>
    <row r="14" spans="1:4" x14ac:dyDescent="0.35">
      <c r="B14" s="53" t="s">
        <v>9</v>
      </c>
    </row>
    <row r="15" spans="1:4" x14ac:dyDescent="0.35">
      <c r="B15" s="53" t="s">
        <v>10</v>
      </c>
    </row>
    <row r="16" spans="1:4" ht="15" thickBot="1" x14ac:dyDescent="0.4">
      <c r="B16" s="24" t="s">
        <v>11</v>
      </c>
    </row>
    <row r="17" spans="2:2" ht="15" thickBot="1" x14ac:dyDescent="0.4">
      <c r="B17" s="14"/>
    </row>
    <row r="18" spans="2:2" x14ac:dyDescent="0.35">
      <c r="B18" s="18" t="s">
        <v>12</v>
      </c>
    </row>
    <row r="19" spans="2:2" ht="44" thickBot="1" x14ac:dyDescent="0.4">
      <c r="B19" s="24" t="s">
        <v>13</v>
      </c>
    </row>
    <row r="20" spans="2:2" ht="15" thickBot="1" x14ac:dyDescent="0.4"/>
    <row r="21" spans="2:2" x14ac:dyDescent="0.35">
      <c r="B21" s="30" t="s">
        <v>14</v>
      </c>
    </row>
    <row r="22" spans="2:2" ht="29.25" customHeight="1" x14ac:dyDescent="0.35">
      <c r="B22" s="52" t="s">
        <v>15</v>
      </c>
    </row>
    <row r="23" spans="2:2" ht="29" x14ac:dyDescent="0.35">
      <c r="B23" s="22" t="s">
        <v>16</v>
      </c>
    </row>
    <row r="24" spans="2:2" ht="15" thickBot="1" x14ac:dyDescent="0.4">
      <c r="B24" s="24" t="s">
        <v>17</v>
      </c>
    </row>
    <row r="25" spans="2:2" ht="15" thickBot="1" x14ac:dyDescent="0.4">
      <c r="B25" s="14"/>
    </row>
    <row r="26" spans="2:2" x14ac:dyDescent="0.35">
      <c r="B26" s="30" t="s">
        <v>18</v>
      </c>
    </row>
    <row r="27" spans="2:2" ht="29" x14ac:dyDescent="0.35">
      <c r="B27" s="52" t="s">
        <v>19</v>
      </c>
    </row>
    <row r="28" spans="2:2" ht="29" x14ac:dyDescent="0.35">
      <c r="B28" s="53" t="s">
        <v>20</v>
      </c>
    </row>
    <row r="29" spans="2:2" ht="43.5" x14ac:dyDescent="0.35">
      <c r="B29" s="54" t="s">
        <v>21</v>
      </c>
    </row>
    <row r="30" spans="2:2" ht="44" thickBot="1" x14ac:dyDescent="0.4">
      <c r="B30" s="24" t="s">
        <v>22</v>
      </c>
    </row>
    <row r="31" spans="2:2" ht="15" thickBot="1" x14ac:dyDescent="0.4">
      <c r="B31" s="14"/>
    </row>
    <row r="32" spans="2:2" x14ac:dyDescent="0.35">
      <c r="B32" s="30" t="s">
        <v>23</v>
      </c>
    </row>
    <row r="33" spans="2:2" ht="29.5" thickBot="1" x14ac:dyDescent="0.4">
      <c r="B33" s="24" t="s">
        <v>24</v>
      </c>
    </row>
    <row r="34" spans="2:2" ht="15" thickBot="1" x14ac:dyDescent="0.4">
      <c r="B34" s="14"/>
    </row>
    <row r="35" spans="2:2" x14ac:dyDescent="0.35">
      <c r="B35" s="33" t="s">
        <v>25</v>
      </c>
    </row>
    <row r="36" spans="2:2" x14ac:dyDescent="0.35">
      <c r="B36" s="52" t="s">
        <v>26</v>
      </c>
    </row>
    <row r="37" spans="2:2" x14ac:dyDescent="0.35">
      <c r="B37" s="55" t="s">
        <v>27</v>
      </c>
    </row>
    <row r="38" spans="2:2" ht="43.5" x14ac:dyDescent="0.35">
      <c r="B38" s="53" t="s">
        <v>28</v>
      </c>
    </row>
    <row r="39" spans="2:2" x14ac:dyDescent="0.35">
      <c r="B39" s="56" t="s">
        <v>29</v>
      </c>
    </row>
    <row r="40" spans="2:2" ht="44" thickBot="1" x14ac:dyDescent="0.4">
      <c r="B40" s="24" t="s">
        <v>30</v>
      </c>
    </row>
    <row r="41" spans="2:2" ht="15" thickBot="1" x14ac:dyDescent="0.4">
      <c r="B41" s="14"/>
    </row>
    <row r="42" spans="2:2" x14ac:dyDescent="0.35">
      <c r="B42" s="33" t="s">
        <v>31</v>
      </c>
    </row>
    <row r="43" spans="2:2" ht="29.5" thickBot="1" x14ac:dyDescent="0.4">
      <c r="B43" s="24" t="s">
        <v>32</v>
      </c>
    </row>
    <row r="44" spans="2:2" ht="15" thickBot="1" x14ac:dyDescent="0.4">
      <c r="B44" s="14"/>
    </row>
    <row r="45" spans="2:2" x14ac:dyDescent="0.35">
      <c r="B45" s="33" t="s">
        <v>33</v>
      </c>
    </row>
    <row r="46" spans="2:2" x14ac:dyDescent="0.35">
      <c r="B46" s="19" t="s">
        <v>34</v>
      </c>
    </row>
    <row r="47" spans="2:2" ht="29" x14ac:dyDescent="0.35">
      <c r="B47" s="22" t="s">
        <v>35</v>
      </c>
    </row>
    <row r="48" spans="2:2" ht="43.5" x14ac:dyDescent="0.35">
      <c r="B48" s="22" t="s">
        <v>36</v>
      </c>
    </row>
    <row r="49" spans="2:2" ht="15" thickBot="1" x14ac:dyDescent="0.4">
      <c r="B49" s="24" t="s">
        <v>37</v>
      </c>
    </row>
    <row r="50" spans="2:2" x14ac:dyDescent="0.35">
      <c r="B50" s="14"/>
    </row>
    <row r="51" spans="2:2" x14ac:dyDescent="0.35">
      <c r="B51" s="14"/>
    </row>
  </sheetData>
  <hyperlinks>
    <hyperlink ref="B12" r:id="rId1" xr:uid="{00000000-0004-0000-0000-000000000000}"/>
    <hyperlink ref="B9" r:id="rId2" xr:uid="{00000000-0004-0000-0000-000001000000}"/>
  </hyperlinks>
  <printOptions gridLines="1"/>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O40"/>
  <sheetViews>
    <sheetView showGridLines="0" zoomScaleNormal="100" workbookViewId="0">
      <selection activeCell="I19" sqref="I19"/>
    </sheetView>
  </sheetViews>
  <sheetFormatPr defaultRowHeight="14.5" x14ac:dyDescent="0.35"/>
  <cols>
    <col min="2" max="2" width="12" bestFit="1" customWidth="1"/>
    <col min="3" max="4" width="14.26953125" bestFit="1" customWidth="1"/>
    <col min="5" max="5" width="15.26953125" bestFit="1" customWidth="1"/>
    <col min="7" max="7" width="12" bestFit="1" customWidth="1"/>
    <col min="8" max="9" width="12.1796875" bestFit="1" customWidth="1"/>
    <col min="10" max="10" width="11.54296875" bestFit="1" customWidth="1"/>
  </cols>
  <sheetData>
    <row r="1" spans="2:15" ht="18.5" x14ac:dyDescent="0.45">
      <c r="B1" s="412" t="s">
        <v>279</v>
      </c>
      <c r="C1" s="412"/>
      <c r="D1" s="412"/>
      <c r="E1" s="412"/>
      <c r="F1" s="412"/>
      <c r="G1" s="412"/>
      <c r="H1" s="412"/>
      <c r="I1" s="412"/>
      <c r="J1" s="412"/>
    </row>
    <row r="3" spans="2:15" x14ac:dyDescent="0.35">
      <c r="B3" s="307" t="s">
        <v>280</v>
      </c>
      <c r="C3" s="307"/>
      <c r="D3" s="307"/>
      <c r="E3" s="307"/>
    </row>
    <row r="4" spans="2:15" ht="15" customHeight="1" x14ac:dyDescent="0.35">
      <c r="B4" s="307"/>
      <c r="C4" s="307"/>
      <c r="D4" s="307"/>
      <c r="E4" s="307"/>
      <c r="G4" s="384" t="s">
        <v>281</v>
      </c>
      <c r="H4" s="384"/>
      <c r="I4" s="384"/>
      <c r="J4" s="384"/>
    </row>
    <row r="5" spans="2:15" x14ac:dyDescent="0.35">
      <c r="B5" s="307"/>
      <c r="C5" s="307"/>
      <c r="D5" s="307"/>
      <c r="E5" s="307"/>
      <c r="G5" s="384"/>
      <c r="H5" s="384"/>
      <c r="I5" s="384"/>
      <c r="J5" s="384"/>
    </row>
    <row r="6" spans="2:15" ht="15" customHeight="1" x14ac:dyDescent="0.35">
      <c r="B6" s="307"/>
      <c r="C6" s="307"/>
      <c r="D6" s="307"/>
      <c r="E6" s="307"/>
      <c r="G6" s="307" t="s">
        <v>282</v>
      </c>
      <c r="H6" s="307"/>
      <c r="I6" s="307"/>
      <c r="J6" s="307"/>
    </row>
    <row r="7" spans="2:15" x14ac:dyDescent="0.35">
      <c r="B7" s="307"/>
      <c r="C7" s="307"/>
      <c r="D7" s="307"/>
      <c r="E7" s="307"/>
      <c r="G7" s="307"/>
      <c r="H7" s="307"/>
      <c r="I7" s="307"/>
      <c r="J7" s="307"/>
    </row>
    <row r="8" spans="2:15" x14ac:dyDescent="0.35">
      <c r="B8" s="307"/>
      <c r="C8" s="307"/>
      <c r="D8" s="307"/>
      <c r="E8" s="307"/>
      <c r="G8" s="307"/>
      <c r="H8" s="307"/>
      <c r="I8" s="307"/>
      <c r="J8" s="307"/>
    </row>
    <row r="9" spans="2:15" x14ac:dyDescent="0.35">
      <c r="B9" s="307"/>
      <c r="C9" s="307"/>
      <c r="D9" s="307"/>
      <c r="E9" s="307"/>
    </row>
    <row r="10" spans="2:15" ht="15" thickBot="1" x14ac:dyDescent="0.4">
      <c r="B10" s="8"/>
    </row>
    <row r="11" spans="2:15" x14ac:dyDescent="0.35">
      <c r="B11" s="333" t="s">
        <v>283</v>
      </c>
      <c r="C11" s="5" t="s">
        <v>284</v>
      </c>
      <c r="D11" s="5" t="s">
        <v>285</v>
      </c>
      <c r="E11" s="5" t="s">
        <v>286</v>
      </c>
      <c r="G11" s="333" t="s">
        <v>283</v>
      </c>
      <c r="H11" s="5" t="s">
        <v>284</v>
      </c>
      <c r="I11" s="5" t="s">
        <v>285</v>
      </c>
      <c r="J11" s="5" t="s">
        <v>286</v>
      </c>
    </row>
    <row r="12" spans="2:15" ht="15" thickBot="1" x14ac:dyDescent="0.4">
      <c r="B12" s="413"/>
      <c r="C12" s="10">
        <v>0.06</v>
      </c>
      <c r="D12" s="10">
        <v>7.0000000000000007E-2</v>
      </c>
      <c r="E12" s="10">
        <v>0.08</v>
      </c>
      <c r="G12" s="413"/>
      <c r="H12" s="10">
        <v>0.05</v>
      </c>
      <c r="I12" s="10">
        <v>0.06</v>
      </c>
      <c r="J12" s="10">
        <v>7.0000000000000007E-2</v>
      </c>
    </row>
    <row r="13" spans="2:15" ht="15" thickBot="1" x14ac:dyDescent="0.4">
      <c r="C13" s="11"/>
      <c r="D13" s="11"/>
      <c r="E13" s="11"/>
    </row>
    <row r="14" spans="2:15" x14ac:dyDescent="0.35">
      <c r="B14" s="42" t="s">
        <v>39</v>
      </c>
      <c r="C14" s="48">
        <v>3719876000</v>
      </c>
      <c r="D14" s="48">
        <v>2784367000</v>
      </c>
      <c r="E14" s="49">
        <v>1967887000</v>
      </c>
      <c r="G14" s="42" t="s">
        <v>287</v>
      </c>
      <c r="H14" s="43">
        <v>60377000</v>
      </c>
      <c r="I14" s="43">
        <v>28264000</v>
      </c>
      <c r="J14" s="44">
        <v>2013000</v>
      </c>
      <c r="K14" s="38"/>
      <c r="L14" s="38"/>
      <c r="M14" s="38"/>
      <c r="N14" s="38"/>
      <c r="O14" s="38"/>
    </row>
    <row r="15" spans="2:15" ht="15" thickBot="1" x14ac:dyDescent="0.4">
      <c r="B15" s="45"/>
      <c r="C15" s="46">
        <f>C14*B15</f>
        <v>0</v>
      </c>
      <c r="D15" s="46">
        <f>D14*B15</f>
        <v>0</v>
      </c>
      <c r="E15" s="47">
        <f>E14*B15</f>
        <v>0</v>
      </c>
      <c r="G15" s="45"/>
      <c r="H15" s="46">
        <f>H14*G15</f>
        <v>0</v>
      </c>
      <c r="I15" s="46">
        <f>I14*G15</f>
        <v>0</v>
      </c>
      <c r="J15" s="47">
        <f>J14*G15</f>
        <v>0</v>
      </c>
    </row>
    <row r="16" spans="2:15" ht="15" thickBot="1" x14ac:dyDescent="0.4">
      <c r="C16" s="2"/>
      <c r="D16" s="2"/>
      <c r="E16" s="2"/>
    </row>
    <row r="17" spans="2:5" x14ac:dyDescent="0.35">
      <c r="B17" s="42" t="s">
        <v>40</v>
      </c>
      <c r="C17" s="43">
        <v>4367575000</v>
      </c>
      <c r="D17" s="43">
        <v>-3708781000</v>
      </c>
      <c r="E17" s="44">
        <v>-10344018000</v>
      </c>
    </row>
    <row r="18" spans="2:5" ht="15" thickBot="1" x14ac:dyDescent="0.4">
      <c r="B18" s="45"/>
      <c r="C18" s="46">
        <f>C17*B18</f>
        <v>0</v>
      </c>
      <c r="D18" s="46">
        <f>D17*B18</f>
        <v>0</v>
      </c>
      <c r="E18" s="47">
        <f>E17*B18</f>
        <v>0</v>
      </c>
    </row>
    <row r="19" spans="2:5" ht="15" thickBot="1" x14ac:dyDescent="0.4">
      <c r="C19" s="2"/>
      <c r="D19" s="2"/>
      <c r="E19" s="2"/>
    </row>
    <row r="20" spans="2:5" x14ac:dyDescent="0.35">
      <c r="B20" s="42" t="s">
        <v>259</v>
      </c>
      <c r="C20" s="43">
        <v>929172000</v>
      </c>
      <c r="D20" s="43">
        <v>-268650000</v>
      </c>
      <c r="E20" s="44">
        <v>-1255926000</v>
      </c>
    </row>
    <row r="21" spans="2:5" ht="15" thickBot="1" x14ac:dyDescent="0.4">
      <c r="B21" s="50"/>
      <c r="C21" s="46">
        <f>C20*B21</f>
        <v>0</v>
      </c>
      <c r="D21" s="46">
        <f>D20*B21</f>
        <v>0</v>
      </c>
      <c r="E21" s="47">
        <f>E20*B21</f>
        <v>0</v>
      </c>
    </row>
    <row r="22" spans="2:5" ht="15" thickBot="1" x14ac:dyDescent="0.4">
      <c r="C22" s="2"/>
      <c r="D22" s="2"/>
      <c r="E22" s="2"/>
    </row>
    <row r="23" spans="2:5" x14ac:dyDescent="0.35">
      <c r="B23" s="42" t="s">
        <v>260</v>
      </c>
      <c r="C23" s="43">
        <v>170301000</v>
      </c>
      <c r="D23" s="43">
        <v>-71500000</v>
      </c>
      <c r="E23" s="44">
        <v>-262334000</v>
      </c>
    </row>
    <row r="24" spans="2:5" ht="15" thickBot="1" x14ac:dyDescent="0.4">
      <c r="B24" s="45"/>
      <c r="C24" s="46">
        <f>C23*B24</f>
        <v>0</v>
      </c>
      <c r="D24" s="46">
        <f>D23*B24</f>
        <v>0</v>
      </c>
      <c r="E24" s="47">
        <f>E23*B24</f>
        <v>0</v>
      </c>
    </row>
    <row r="25" spans="2:5" ht="15" thickBot="1" x14ac:dyDescent="0.4">
      <c r="C25" s="2"/>
      <c r="D25" s="2"/>
      <c r="E25" s="2"/>
    </row>
    <row r="26" spans="2:5" x14ac:dyDescent="0.35">
      <c r="B26" s="42" t="s">
        <v>261</v>
      </c>
      <c r="C26" s="48">
        <v>2582448000</v>
      </c>
      <c r="D26" s="48">
        <v>1901830000</v>
      </c>
      <c r="E26" s="49">
        <v>1306883000</v>
      </c>
    </row>
    <row r="27" spans="2:5" ht="15" thickBot="1" x14ac:dyDescent="0.4">
      <c r="B27" s="45"/>
      <c r="C27" s="46">
        <f>C26*B27</f>
        <v>0</v>
      </c>
      <c r="D27" s="46">
        <f>D26*B27</f>
        <v>0</v>
      </c>
      <c r="E27" s="47">
        <f>E26*B27</f>
        <v>0</v>
      </c>
    </row>
    <row r="28" spans="2:5" ht="15" thickBot="1" x14ac:dyDescent="0.4">
      <c r="C28" s="2"/>
      <c r="D28" s="2"/>
      <c r="E28" s="2"/>
    </row>
    <row r="29" spans="2:5" x14ac:dyDescent="0.35">
      <c r="B29" s="42" t="s">
        <v>262</v>
      </c>
      <c r="C29" s="48">
        <v>3565129000</v>
      </c>
      <c r="D29" s="43">
        <v>-196786000</v>
      </c>
      <c r="E29" s="44">
        <v>-3255167000</v>
      </c>
    </row>
    <row r="30" spans="2:5" ht="15" thickBot="1" x14ac:dyDescent="0.4">
      <c r="B30" s="45"/>
      <c r="C30" s="46">
        <f>C29*B30</f>
        <v>0</v>
      </c>
      <c r="D30" s="46">
        <f>D29*B30</f>
        <v>0</v>
      </c>
      <c r="E30" s="47">
        <f>E29*B30</f>
        <v>0</v>
      </c>
    </row>
    <row r="31" spans="2:5" ht="15" thickBot="1" x14ac:dyDescent="0.4">
      <c r="C31" s="2"/>
      <c r="D31" s="2"/>
      <c r="E31" s="2"/>
    </row>
    <row r="32" spans="2:5" x14ac:dyDescent="0.35">
      <c r="B32" s="42" t="s">
        <v>42</v>
      </c>
      <c r="C32" s="43">
        <v>-2513869000</v>
      </c>
      <c r="D32" s="43">
        <v>-2868613000</v>
      </c>
      <c r="E32" s="44">
        <v>-3176231000</v>
      </c>
    </row>
    <row r="33" spans="2:6" ht="15" thickBot="1" x14ac:dyDescent="0.4">
      <c r="B33" s="45"/>
      <c r="C33" s="46">
        <f>C32*B33</f>
        <v>0</v>
      </c>
      <c r="D33" s="46">
        <f>D32*B33</f>
        <v>0</v>
      </c>
      <c r="E33" s="47">
        <f>E32*B33</f>
        <v>0</v>
      </c>
    </row>
    <row r="34" spans="2:6" ht="15" thickBot="1" x14ac:dyDescent="0.4">
      <c r="C34" s="2"/>
      <c r="D34" s="2"/>
      <c r="E34" s="2"/>
    </row>
    <row r="35" spans="2:6" x14ac:dyDescent="0.35">
      <c r="B35" s="42" t="s">
        <v>43</v>
      </c>
      <c r="C35" s="43">
        <v>-125147000</v>
      </c>
      <c r="D35" s="43">
        <v>-2717698000</v>
      </c>
      <c r="E35" s="44">
        <v>-4839479000</v>
      </c>
    </row>
    <row r="36" spans="2:6" ht="15" thickBot="1" x14ac:dyDescent="0.4">
      <c r="B36" s="45"/>
      <c r="C36" s="46">
        <f>C35*B36</f>
        <v>0</v>
      </c>
      <c r="D36" s="46">
        <f>D35*B36</f>
        <v>0</v>
      </c>
      <c r="E36" s="47">
        <f>E35*B36</f>
        <v>0</v>
      </c>
    </row>
    <row r="39" spans="2:6" x14ac:dyDescent="0.35">
      <c r="B39" s="378" t="s">
        <v>288</v>
      </c>
      <c r="C39" s="378"/>
      <c r="D39" s="378"/>
      <c r="E39" s="378"/>
      <c r="F39" s="378"/>
    </row>
    <row r="40" spans="2:6" x14ac:dyDescent="0.35">
      <c r="B40" s="378" t="s">
        <v>289</v>
      </c>
      <c r="C40" s="378"/>
      <c r="D40" s="378"/>
      <c r="E40" s="378"/>
      <c r="F40" s="378"/>
    </row>
  </sheetData>
  <mergeCells count="8">
    <mergeCell ref="B1:J1"/>
    <mergeCell ref="B11:B12"/>
    <mergeCell ref="G11:G12"/>
    <mergeCell ref="B39:F39"/>
    <mergeCell ref="B40:F40"/>
    <mergeCell ref="B3:E9"/>
    <mergeCell ref="G4:J5"/>
    <mergeCell ref="G6:J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1"/>
  <sheetViews>
    <sheetView showGridLines="0" zoomScaleNormal="100" workbookViewId="0">
      <selection activeCell="J16" sqref="J16"/>
    </sheetView>
  </sheetViews>
  <sheetFormatPr defaultRowHeight="14.5" x14ac:dyDescent="0.35"/>
  <cols>
    <col min="2" max="2" width="62.453125" bestFit="1" customWidth="1"/>
    <col min="3" max="8" width="15.7265625" customWidth="1"/>
    <col min="10" max="10" width="26.7265625" customWidth="1"/>
    <col min="11" max="11" width="20.7265625" customWidth="1"/>
  </cols>
  <sheetData>
    <row r="1" spans="1:11" x14ac:dyDescent="0.35">
      <c r="A1" s="32"/>
    </row>
    <row r="3" spans="1:11" x14ac:dyDescent="0.35">
      <c r="B3" s="63" t="s">
        <v>38</v>
      </c>
      <c r="C3" s="218" t="s">
        <v>39</v>
      </c>
      <c r="D3" s="218" t="s">
        <v>40</v>
      </c>
      <c r="E3" s="218" t="s">
        <v>41</v>
      </c>
      <c r="F3" s="218" t="s">
        <v>42</v>
      </c>
      <c r="G3" s="218" t="s">
        <v>43</v>
      </c>
      <c r="H3" s="218" t="s">
        <v>44</v>
      </c>
      <c r="J3" s="36" t="s">
        <v>45</v>
      </c>
    </row>
    <row r="4" spans="1:11" x14ac:dyDescent="0.35">
      <c r="B4" s="59" t="s">
        <v>46</v>
      </c>
      <c r="C4" s="100">
        <f>'1,2,3 - PERS_1'!C13</f>
        <v>0</v>
      </c>
      <c r="D4" s="99">
        <f>'1,2,3 - PERS_2-3'!C13</f>
        <v>0</v>
      </c>
      <c r="E4" s="99">
        <f>'1,2,3 - PSERS'!C13</f>
        <v>0</v>
      </c>
      <c r="F4" s="98">
        <f>'1,2,3 - LEOFF_1'!C13</f>
        <v>0</v>
      </c>
      <c r="G4" s="98">
        <f>'1,2,3 - LEOFF_2'!C13</f>
        <v>0</v>
      </c>
      <c r="H4" s="294"/>
      <c r="J4" s="295" t="s">
        <v>47</v>
      </c>
      <c r="K4" s="296"/>
    </row>
    <row r="5" spans="1:11" x14ac:dyDescent="0.35">
      <c r="C5" s="2"/>
      <c r="D5" s="2"/>
      <c r="E5" s="2"/>
      <c r="F5" s="2"/>
      <c r="G5" s="2"/>
      <c r="H5" s="2"/>
      <c r="J5" s="21" t="s">
        <v>48</v>
      </c>
      <c r="K5" s="41">
        <f>SUMIF(C4:G4, "&lt;0")</f>
        <v>0</v>
      </c>
    </row>
    <row r="6" spans="1:11" x14ac:dyDescent="0.35">
      <c r="B6" s="297" t="s">
        <v>49</v>
      </c>
      <c r="C6" s="297"/>
      <c r="D6" s="297"/>
      <c r="E6" s="297"/>
      <c r="F6" s="297"/>
      <c r="G6" s="297"/>
      <c r="H6" s="297"/>
      <c r="J6" s="21" t="s">
        <v>50</v>
      </c>
      <c r="K6" s="41">
        <f>SUMIF(C4:G4, "&gt;0")</f>
        <v>0</v>
      </c>
    </row>
    <row r="7" spans="1:11" x14ac:dyDescent="0.35">
      <c r="B7" s="21" t="s">
        <v>51</v>
      </c>
      <c r="C7" s="41">
        <f>'1,2,3 - PERS_1'!D13</f>
        <v>0</v>
      </c>
      <c r="D7" s="41">
        <f>'1,2,3 - PERS_2-3'!D13</f>
        <v>0</v>
      </c>
      <c r="E7" s="41">
        <f>'1,2,3 - PSERS'!D13</f>
        <v>0</v>
      </c>
      <c r="F7" s="41">
        <f>'1,2,3 - LEOFF_1'!D13</f>
        <v>0</v>
      </c>
      <c r="G7" s="41">
        <f>'1,2,3 - LEOFF_2'!D13</f>
        <v>0</v>
      </c>
      <c r="H7" s="41">
        <f t="shared" ref="H7:H12" si="0">SUM(C7:G7)</f>
        <v>0</v>
      </c>
      <c r="J7" s="21" t="s">
        <v>52</v>
      </c>
      <c r="K7" s="41">
        <f>H12</f>
        <v>0</v>
      </c>
    </row>
    <row r="8" spans="1:11" x14ac:dyDescent="0.35">
      <c r="B8" s="21" t="s">
        <v>53</v>
      </c>
      <c r="C8" s="41">
        <f>'1,2,3 - PERS_1'!E13</f>
        <v>0</v>
      </c>
      <c r="D8" s="41">
        <f>'1,2,3 - PERS_2-3'!E13</f>
        <v>0</v>
      </c>
      <c r="E8" s="41">
        <f>'1,2,3 - PSERS'!E13</f>
        <v>0</v>
      </c>
      <c r="F8" s="41">
        <f>'1,2,3 - LEOFF_1'!E13</f>
        <v>0</v>
      </c>
      <c r="G8" s="41">
        <f>'1,2,3 - LEOFF_2'!E13</f>
        <v>0</v>
      </c>
      <c r="H8" s="41">
        <f t="shared" si="0"/>
        <v>0</v>
      </c>
      <c r="J8" s="21" t="s">
        <v>54</v>
      </c>
      <c r="K8" s="41">
        <f>H19</f>
        <v>0</v>
      </c>
    </row>
    <row r="9" spans="1:11" x14ac:dyDescent="0.35">
      <c r="B9" s="21" t="s">
        <v>55</v>
      </c>
      <c r="C9" s="41">
        <f>'1,2,3 - PERS_1'!F13</f>
        <v>0</v>
      </c>
      <c r="D9" s="41">
        <f>'1,2,3 - PERS_2-3'!F13</f>
        <v>0</v>
      </c>
      <c r="E9" s="41">
        <f>'1,2,3 - PSERS'!F13</f>
        <v>0</v>
      </c>
      <c r="F9" s="41">
        <f>'1,2,3 - LEOFF_1'!F13</f>
        <v>0</v>
      </c>
      <c r="G9" s="41">
        <f>'1,2,3 - LEOFF_2'!F13</f>
        <v>0</v>
      </c>
      <c r="H9" s="41">
        <f t="shared" si="0"/>
        <v>0</v>
      </c>
      <c r="J9" s="21" t="s">
        <v>56</v>
      </c>
      <c r="K9" s="41">
        <f>H21</f>
        <v>0</v>
      </c>
    </row>
    <row r="10" spans="1:11" x14ac:dyDescent="0.35">
      <c r="B10" s="21" t="s">
        <v>57</v>
      </c>
      <c r="C10" s="41"/>
      <c r="D10" s="41">
        <f>'1,2,3 - PERS_2-3'!H70</f>
        <v>0</v>
      </c>
      <c r="E10" s="41">
        <f>'1,2,3 - PSERS'!H76</f>
        <v>0</v>
      </c>
      <c r="F10" s="41"/>
      <c r="G10" s="41">
        <f>'1,2,3 - LEOFF_2'!H79</f>
        <v>0</v>
      </c>
      <c r="H10" s="41">
        <f t="shared" si="0"/>
        <v>0</v>
      </c>
    </row>
    <row r="11" spans="1:11" x14ac:dyDescent="0.35">
      <c r="B11" s="21" t="s">
        <v>58</v>
      </c>
      <c r="C11" s="41">
        <f>'1,2,3 - PERS_1'!B16</f>
        <v>0</v>
      </c>
      <c r="D11" s="41">
        <f>'1,2,3 - PERS_2-3'!B16</f>
        <v>0</v>
      </c>
      <c r="E11" s="41">
        <f>'1,2,3 - PSERS'!B16</f>
        <v>0</v>
      </c>
      <c r="F11" s="41"/>
      <c r="G11" s="41">
        <f>'1,2,3 - LEOFF_2'!B16</f>
        <v>0</v>
      </c>
      <c r="H11" s="41">
        <f t="shared" si="0"/>
        <v>0</v>
      </c>
    </row>
    <row r="12" spans="1:11" x14ac:dyDescent="0.35">
      <c r="B12" s="59" t="s">
        <v>59</v>
      </c>
      <c r="C12" s="101">
        <f>SUM(C7:C11)</f>
        <v>0</v>
      </c>
      <c r="D12" s="101">
        <f>SUM(D7:D11)</f>
        <v>0</v>
      </c>
      <c r="E12" s="101">
        <f>SUM(E7:E11)</f>
        <v>0</v>
      </c>
      <c r="F12" s="101">
        <f>SUM(F7:F11)</f>
        <v>0</v>
      </c>
      <c r="G12" s="101">
        <f>SUM(G7:G11)</f>
        <v>0</v>
      </c>
      <c r="H12" s="101">
        <f t="shared" si="0"/>
        <v>0</v>
      </c>
    </row>
    <row r="13" spans="1:11" x14ac:dyDescent="0.35">
      <c r="C13" s="2"/>
      <c r="D13" s="2"/>
      <c r="E13" s="2"/>
      <c r="F13" s="2"/>
      <c r="G13" s="2"/>
      <c r="H13" s="2"/>
    </row>
    <row r="14" spans="1:11" x14ac:dyDescent="0.35">
      <c r="B14" s="297" t="s">
        <v>60</v>
      </c>
      <c r="C14" s="297"/>
      <c r="D14" s="297"/>
      <c r="E14" s="297"/>
      <c r="F14" s="297"/>
      <c r="G14" s="297"/>
      <c r="H14" s="297"/>
    </row>
    <row r="15" spans="1:11" x14ac:dyDescent="0.35">
      <c r="B15" s="21" t="s">
        <v>51</v>
      </c>
      <c r="C15" s="61">
        <f>'1,2,3 - PERS_1'!H13</f>
        <v>0</v>
      </c>
      <c r="D15" s="61">
        <f>'1,2,3 - PERS_2-3'!H13</f>
        <v>0</v>
      </c>
      <c r="E15" s="61">
        <f>'1,2,3 - PSERS'!H13</f>
        <v>0</v>
      </c>
      <c r="F15" s="61">
        <f>'1,2,3 - LEOFF_1'!H13</f>
        <v>0</v>
      </c>
      <c r="G15" s="61">
        <f>'1,2,3 - LEOFF_2'!H13</f>
        <v>0</v>
      </c>
      <c r="H15" s="61">
        <f t="shared" ref="H15:H19" si="1">SUM(C15:G15)</f>
        <v>0</v>
      </c>
    </row>
    <row r="16" spans="1:11" x14ac:dyDescent="0.35">
      <c r="B16" s="21" t="s">
        <v>53</v>
      </c>
      <c r="C16" s="61">
        <f>'1,2,3 - PERS_1'!I13</f>
        <v>0</v>
      </c>
      <c r="D16" s="61">
        <f>'1,2,3 - PERS_2-3'!I13</f>
        <v>0</v>
      </c>
      <c r="E16" s="61">
        <f>'1,2,3 - PSERS'!I13</f>
        <v>0</v>
      </c>
      <c r="F16" s="61">
        <f>'1,2,3 - LEOFF_1'!I13</f>
        <v>0</v>
      </c>
      <c r="G16" s="61">
        <f>'1,2,3 - LEOFF_2'!I13</f>
        <v>0</v>
      </c>
      <c r="H16" s="61">
        <f t="shared" si="1"/>
        <v>0</v>
      </c>
    </row>
    <row r="17" spans="2:8" x14ac:dyDescent="0.35">
      <c r="B17" s="21" t="s">
        <v>55</v>
      </c>
      <c r="C17" s="61">
        <f>'1,2,3 - PERS_1'!J13</f>
        <v>0</v>
      </c>
      <c r="D17" s="61">
        <f>'1,2,3 - PERS_2-3'!J13</f>
        <v>0</v>
      </c>
      <c r="E17" s="61">
        <f>'1,2,3 - PSERS'!J13</f>
        <v>0</v>
      </c>
      <c r="F17" s="61">
        <f>'1,2,3 - LEOFF_1'!J13</f>
        <v>0</v>
      </c>
      <c r="G17" s="61">
        <f>'1,2,3 - LEOFF_2'!J13</f>
        <v>0</v>
      </c>
      <c r="H17" s="61">
        <f t="shared" si="1"/>
        <v>0</v>
      </c>
    </row>
    <row r="18" spans="2:8" x14ac:dyDescent="0.35">
      <c r="B18" s="21" t="s">
        <v>57</v>
      </c>
      <c r="C18" s="61"/>
      <c r="D18" s="41">
        <f>'1,2,3 - PERS_2-3'!I70</f>
        <v>0</v>
      </c>
      <c r="E18" s="41">
        <f>'1,2,3 - PSERS'!I76</f>
        <v>0</v>
      </c>
      <c r="F18" s="61"/>
      <c r="G18" s="61">
        <f>'1,2,3 - LEOFF_2'!I79</f>
        <v>0</v>
      </c>
      <c r="H18" s="61">
        <f t="shared" si="1"/>
        <v>0</v>
      </c>
    </row>
    <row r="19" spans="2:8" x14ac:dyDescent="0.35">
      <c r="B19" s="59" t="s">
        <v>61</v>
      </c>
      <c r="C19" s="102">
        <f>SUM(C15:C18)</f>
        <v>0</v>
      </c>
      <c r="D19" s="102">
        <f>SUM(D15:D18)</f>
        <v>0</v>
      </c>
      <c r="E19" s="102">
        <f>SUM(E15:E18)</f>
        <v>0</v>
      </c>
      <c r="F19" s="102">
        <f>SUM(F15:F18)</f>
        <v>0</v>
      </c>
      <c r="G19" s="102">
        <f>SUM(G15:G18)</f>
        <v>0</v>
      </c>
      <c r="H19" s="102">
        <f t="shared" si="1"/>
        <v>0</v>
      </c>
    </row>
    <row r="20" spans="2:8" x14ac:dyDescent="0.35">
      <c r="C20" s="2"/>
      <c r="D20" s="2"/>
      <c r="E20" s="2"/>
      <c r="F20" s="2"/>
      <c r="G20" s="2"/>
      <c r="H20" s="2"/>
    </row>
    <row r="21" spans="2:8" x14ac:dyDescent="0.35">
      <c r="B21" s="59" t="s">
        <v>62</v>
      </c>
      <c r="C21" s="60">
        <f>'1,2,3 - PERS_1'!B60</f>
        <v>0</v>
      </c>
      <c r="D21" s="60">
        <f>'1,2,3 - PERS_2-3'!B88</f>
        <v>0</v>
      </c>
      <c r="E21" s="60">
        <f>'1,2,3 - PSERS'!B94</f>
        <v>0</v>
      </c>
      <c r="F21" s="62">
        <f>'1,2,3 - LEOFF_1'!B55</f>
        <v>0</v>
      </c>
      <c r="G21" s="60">
        <f>'1,2,3 - LEOFF_2'!B98</f>
        <v>0</v>
      </c>
      <c r="H21" s="60">
        <f t="shared" ref="H21" si="2">SUM(C21:G21)</f>
        <v>0</v>
      </c>
    </row>
  </sheetData>
  <mergeCells count="3">
    <mergeCell ref="J4:K4"/>
    <mergeCell ref="B6:H6"/>
    <mergeCell ref="B14:H14"/>
  </mergeCells>
  <pageMargins left="0.7" right="0.7" top="0.75" bottom="0.75" header="0.3" footer="0.3"/>
  <pageSetup paperSize="5" scale="71"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2"/>
  <sheetViews>
    <sheetView showGridLines="0" topLeftCell="A23" zoomScaleNormal="100" workbookViewId="0">
      <selection activeCell="I51" sqref="I51:J52"/>
    </sheetView>
  </sheetViews>
  <sheetFormatPr defaultColWidth="9.1796875" defaultRowHeight="14.5" x14ac:dyDescent="0.35"/>
  <cols>
    <col min="1" max="1" width="51.7265625" bestFit="1" customWidth="1"/>
    <col min="2" max="2" width="12" bestFit="1" customWidth="1"/>
    <col min="3" max="3" width="15" bestFit="1" customWidth="1"/>
    <col min="4" max="4" width="15.26953125" bestFit="1" customWidth="1"/>
    <col min="5" max="5" width="14.26953125" bestFit="1" customWidth="1"/>
    <col min="6" max="6" width="15" customWidth="1"/>
    <col min="7" max="7" width="14" bestFit="1" customWidth="1"/>
    <col min="8" max="8" width="13.26953125" bestFit="1" customWidth="1"/>
    <col min="9" max="9" width="15" bestFit="1" customWidth="1"/>
    <col min="10" max="10" width="12.453125" bestFit="1" customWidth="1"/>
    <col min="11" max="11" width="15" bestFit="1" customWidth="1"/>
    <col min="12" max="12" width="14.26953125" bestFit="1" customWidth="1"/>
    <col min="13" max="13" width="12.26953125" customWidth="1"/>
    <col min="14" max="14" width="8.26953125" customWidth="1"/>
    <col min="15" max="15" width="11.1796875" customWidth="1"/>
    <col min="16" max="16" width="16.1796875" bestFit="1" customWidth="1"/>
    <col min="18" max="18" width="14.7265625" customWidth="1"/>
  </cols>
  <sheetData>
    <row r="1" spans="1:13" ht="15.5" x14ac:dyDescent="0.35">
      <c r="A1" s="91" t="s">
        <v>63</v>
      </c>
      <c r="B1" s="91"/>
      <c r="C1" s="91"/>
      <c r="D1" s="91"/>
      <c r="E1" s="91"/>
      <c r="F1" s="91"/>
      <c r="G1" s="91"/>
      <c r="H1" s="91"/>
      <c r="I1" s="91"/>
      <c r="J1" s="91"/>
      <c r="K1" s="91"/>
      <c r="L1" s="91"/>
      <c r="M1" s="91"/>
    </row>
    <row r="3" spans="1:13" x14ac:dyDescent="0.35">
      <c r="C3" s="330" t="s">
        <v>64</v>
      </c>
      <c r="D3" s="330"/>
      <c r="E3" s="330"/>
      <c r="F3" s="330"/>
      <c r="G3" s="330"/>
      <c r="H3" s="330"/>
      <c r="I3" s="330"/>
      <c r="J3" s="330"/>
      <c r="K3" s="330"/>
      <c r="L3" s="330"/>
    </row>
    <row r="4" spans="1:13" x14ac:dyDescent="0.35">
      <c r="C4" s="330" t="s">
        <v>65</v>
      </c>
      <c r="D4" s="330"/>
      <c r="E4" s="330"/>
      <c r="F4" s="330"/>
      <c r="G4" s="330"/>
      <c r="H4" s="330"/>
      <c r="I4" s="330"/>
      <c r="J4" s="330"/>
      <c r="K4" s="330"/>
      <c r="L4" s="330"/>
    </row>
    <row r="5" spans="1:13" ht="15" thickBot="1" x14ac:dyDescent="0.4">
      <c r="D5" s="341"/>
      <c r="E5" s="341"/>
      <c r="F5" s="341"/>
      <c r="G5" s="341"/>
      <c r="H5" s="341"/>
      <c r="I5" s="341"/>
      <c r="J5" s="341"/>
      <c r="K5" s="341"/>
      <c r="L5" s="341"/>
    </row>
    <row r="6" spans="1:13" ht="15" customHeight="1" x14ac:dyDescent="0.35">
      <c r="A6" s="51"/>
      <c r="B6" s="51"/>
      <c r="C6" s="331" t="s">
        <v>66</v>
      </c>
      <c r="D6" s="342" t="s">
        <v>67</v>
      </c>
      <c r="E6" s="343"/>
      <c r="F6" s="343"/>
      <c r="G6" s="344"/>
      <c r="H6" s="345" t="s">
        <v>68</v>
      </c>
      <c r="I6" s="346"/>
      <c r="J6" s="346"/>
      <c r="K6" s="347"/>
      <c r="L6" s="333" t="s">
        <v>69</v>
      </c>
    </row>
    <row r="7" spans="1:13" ht="116" x14ac:dyDescent="0.35">
      <c r="A7" s="64" t="s">
        <v>70</v>
      </c>
      <c r="B7" s="67"/>
      <c r="C7" s="332"/>
      <c r="D7" s="94" t="s">
        <v>71</v>
      </c>
      <c r="E7" s="92" t="s">
        <v>72</v>
      </c>
      <c r="F7" s="92" t="s">
        <v>73</v>
      </c>
      <c r="G7" s="95" t="s">
        <v>74</v>
      </c>
      <c r="H7" s="211" t="s">
        <v>71</v>
      </c>
      <c r="I7" s="93" t="s">
        <v>72</v>
      </c>
      <c r="J7" s="93" t="s">
        <v>75</v>
      </c>
      <c r="K7" s="97" t="s">
        <v>76</v>
      </c>
      <c r="L7" s="334"/>
    </row>
    <row r="8" spans="1:13" x14ac:dyDescent="0.35">
      <c r="A8" s="51" t="s">
        <v>77</v>
      </c>
      <c r="C8" s="103">
        <v>-1221234000</v>
      </c>
      <c r="D8" s="206">
        <v>0</v>
      </c>
      <c r="E8" s="207">
        <v>0</v>
      </c>
      <c r="F8" s="207">
        <v>0</v>
      </c>
      <c r="G8" s="214">
        <v>0</v>
      </c>
      <c r="H8" s="212">
        <v>0</v>
      </c>
      <c r="I8" s="115">
        <v>-1355160990</v>
      </c>
      <c r="J8" s="115">
        <v>0</v>
      </c>
      <c r="K8" s="107">
        <v>-1355160990</v>
      </c>
      <c r="L8" s="120"/>
    </row>
    <row r="9" spans="1:13" ht="15" thickBot="1" x14ac:dyDescent="0.4">
      <c r="A9" s="51" t="s">
        <v>78</v>
      </c>
      <c r="C9" s="108">
        <v>-2784367000</v>
      </c>
      <c r="D9" s="208">
        <v>0</v>
      </c>
      <c r="E9" s="209">
        <v>0</v>
      </c>
      <c r="F9" s="209">
        <v>0</v>
      </c>
      <c r="G9" s="210">
        <f>SUM(D9:F9)</f>
        <v>0</v>
      </c>
      <c r="H9" s="213">
        <v>0</v>
      </c>
      <c r="I9" s="117">
        <v>-461451441</v>
      </c>
      <c r="J9" s="117">
        <v>0</v>
      </c>
      <c r="K9" s="112">
        <f>+SUM(H9:J9)</f>
        <v>-461451441</v>
      </c>
      <c r="L9" s="113">
        <v>1277775000</v>
      </c>
    </row>
    <row r="11" spans="1:13" ht="15" thickBot="1" x14ac:dyDescent="0.4">
      <c r="A11" t="s">
        <v>79</v>
      </c>
    </row>
    <row r="12" spans="1:13" ht="15" thickBot="1" x14ac:dyDescent="0.4">
      <c r="A12" s="65" t="s">
        <v>80</v>
      </c>
      <c r="B12" s="68"/>
      <c r="C12" s="253">
        <f>C8*$B$12</f>
        <v>0</v>
      </c>
      <c r="D12" s="254">
        <f t="shared" ref="D12:K12" si="0">D8*$B$12</f>
        <v>0</v>
      </c>
      <c r="E12" s="254">
        <f t="shared" si="0"/>
        <v>0</v>
      </c>
      <c r="F12" s="254">
        <f t="shared" si="0"/>
        <v>0</v>
      </c>
      <c r="G12" s="101">
        <f t="shared" si="0"/>
        <v>0</v>
      </c>
      <c r="H12" s="255">
        <f t="shared" si="0"/>
        <v>0</v>
      </c>
      <c r="I12" s="255">
        <f t="shared" si="0"/>
        <v>0</v>
      </c>
      <c r="J12" s="255">
        <f t="shared" si="0"/>
        <v>0</v>
      </c>
      <c r="K12" s="256">
        <f t="shared" si="0"/>
        <v>0</v>
      </c>
      <c r="L12" s="2"/>
    </row>
    <row r="13" spans="1:13" ht="15" thickBot="1" x14ac:dyDescent="0.4">
      <c r="A13" s="65" t="s">
        <v>81</v>
      </c>
      <c r="B13" s="68"/>
      <c r="C13" s="253">
        <f>C9*$B$13</f>
        <v>0</v>
      </c>
      <c r="D13" s="254">
        <f>D9*$B$13</f>
        <v>0</v>
      </c>
      <c r="E13" s="254">
        <f t="shared" ref="E13:L13" si="1">E9*$B$13</f>
        <v>0</v>
      </c>
      <c r="F13" s="254">
        <f t="shared" si="1"/>
        <v>0</v>
      </c>
      <c r="G13" s="101">
        <f t="shared" si="1"/>
        <v>0</v>
      </c>
      <c r="H13" s="255">
        <f t="shared" si="1"/>
        <v>0</v>
      </c>
      <c r="I13" s="255">
        <f t="shared" si="1"/>
        <v>0</v>
      </c>
      <c r="J13" s="255">
        <f t="shared" si="1"/>
        <v>0</v>
      </c>
      <c r="K13" s="256">
        <f t="shared" si="1"/>
        <v>0</v>
      </c>
      <c r="L13" s="41">
        <f t="shared" si="1"/>
        <v>0</v>
      </c>
    </row>
    <row r="14" spans="1:13" ht="15" thickBot="1" x14ac:dyDescent="0.4"/>
    <row r="15" spans="1:13" ht="15" thickBot="1" x14ac:dyDescent="0.4">
      <c r="A15" t="s">
        <v>82</v>
      </c>
      <c r="B15" s="70"/>
    </row>
    <row r="16" spans="1:13" ht="15" thickBot="1" x14ac:dyDescent="0.4">
      <c r="A16" t="s">
        <v>83</v>
      </c>
      <c r="B16" s="70"/>
    </row>
    <row r="17" spans="1:14" x14ac:dyDescent="0.35">
      <c r="G17" s="51"/>
    </row>
    <row r="18" spans="1:14" x14ac:dyDescent="0.35">
      <c r="G18" s="51"/>
    </row>
    <row r="19" spans="1:14" x14ac:dyDescent="0.35">
      <c r="A19" s="327" t="s">
        <v>84</v>
      </c>
      <c r="B19" s="327"/>
      <c r="C19" s="327"/>
      <c r="D19" s="327"/>
      <c r="E19" s="327"/>
    </row>
    <row r="20" spans="1:14" x14ac:dyDescent="0.35">
      <c r="B20" s="71" t="s">
        <v>85</v>
      </c>
      <c r="C20" s="71" t="s">
        <v>86</v>
      </c>
      <c r="F20" s="72"/>
      <c r="G20" s="2"/>
    </row>
    <row r="21" spans="1:14" x14ac:dyDescent="0.35">
      <c r="A21" s="21" t="s">
        <v>87</v>
      </c>
      <c r="B21" s="41">
        <f>-C12</f>
        <v>0</v>
      </c>
      <c r="C21" s="41"/>
      <c r="E21" s="65"/>
      <c r="F21" s="65"/>
      <c r="G21" s="2"/>
    </row>
    <row r="22" spans="1:14" x14ac:dyDescent="0.35">
      <c r="A22" s="66" t="s">
        <v>88</v>
      </c>
      <c r="B22" s="41"/>
      <c r="C22" s="41">
        <f>C13</f>
        <v>0</v>
      </c>
      <c r="G22" s="2"/>
    </row>
    <row r="23" spans="1:14" x14ac:dyDescent="0.35">
      <c r="A23" s="21" t="s">
        <v>89</v>
      </c>
      <c r="B23" s="41">
        <f>-K12</f>
        <v>0</v>
      </c>
      <c r="C23" s="41"/>
    </row>
    <row r="24" spans="1:14" x14ac:dyDescent="0.35">
      <c r="A24" s="66" t="s">
        <v>90</v>
      </c>
      <c r="B24" s="41"/>
      <c r="C24" s="41">
        <f>K13</f>
        <v>0</v>
      </c>
    </row>
    <row r="25" spans="1:14" x14ac:dyDescent="0.35">
      <c r="A25" s="66" t="s">
        <v>91</v>
      </c>
      <c r="B25" s="41"/>
      <c r="C25" s="41">
        <f>-B15</f>
        <v>0</v>
      </c>
    </row>
    <row r="26" spans="1:14" x14ac:dyDescent="0.35">
      <c r="A26" s="21" t="s">
        <v>92</v>
      </c>
      <c r="B26" s="41">
        <f>B16</f>
        <v>0</v>
      </c>
      <c r="C26" s="41"/>
      <c r="G26" s="2"/>
    </row>
    <row r="27" spans="1:14" x14ac:dyDescent="0.35">
      <c r="A27" s="21" t="str">
        <f>IF(SUM(B21:C26)&lt;0, "Adjustment to Pension Expense","      Adjustment to Pension Expense")</f>
        <v xml:space="preserve">      Adjustment to Pension Expense</v>
      </c>
      <c r="B27" s="41">
        <f>IF(SUM(B21:C26)&lt;0, SUM(B21:C26)*-1, 0)</f>
        <v>0</v>
      </c>
      <c r="C27" s="41">
        <f>IF(SUM(B21:C26)&lt;0, 0, SUM(B21:C26)*-1)</f>
        <v>0</v>
      </c>
    </row>
    <row r="28" spans="1:14" x14ac:dyDescent="0.35">
      <c r="A28" s="73"/>
    </row>
    <row r="29" spans="1:14" ht="15" customHeight="1" x14ac:dyDescent="0.35">
      <c r="A29" s="328" t="s">
        <v>93</v>
      </c>
      <c r="B29" s="328"/>
      <c r="C29" s="328"/>
      <c r="D29" s="328"/>
    </row>
    <row r="30" spans="1:14" ht="15" thickBot="1" x14ac:dyDescent="0.4">
      <c r="A30" s="328"/>
      <c r="B30" s="328"/>
      <c r="C30" s="328"/>
      <c r="D30" s="328"/>
      <c r="F30" s="51"/>
      <c r="G30" s="51"/>
      <c r="H30" s="51"/>
      <c r="I30" s="51"/>
    </row>
    <row r="31" spans="1:14" x14ac:dyDescent="0.35">
      <c r="A31" s="328"/>
      <c r="B31" s="328"/>
      <c r="C31" s="328"/>
      <c r="D31" s="328"/>
      <c r="F31" s="318" t="s">
        <v>94</v>
      </c>
      <c r="G31" s="319"/>
      <c r="H31" s="320"/>
      <c r="I31" s="316" t="s">
        <v>95</v>
      </c>
      <c r="J31" s="316" t="s">
        <v>96</v>
      </c>
      <c r="K31" s="339" t="s">
        <v>97</v>
      </c>
      <c r="L31" s="340"/>
      <c r="M31" s="14"/>
      <c r="N31" s="14"/>
    </row>
    <row r="32" spans="1:14" ht="15" thickBot="1" x14ac:dyDescent="0.4">
      <c r="A32" s="329"/>
      <c r="B32" s="329"/>
      <c r="C32" s="329"/>
      <c r="D32" s="329"/>
      <c r="F32" s="321"/>
      <c r="G32" s="322"/>
      <c r="H32" s="323"/>
      <c r="I32" s="317"/>
      <c r="J32" s="317"/>
      <c r="K32" s="339"/>
      <c r="L32" s="340"/>
      <c r="M32" s="14"/>
      <c r="N32" s="14"/>
    </row>
    <row r="33" spans="1:14" x14ac:dyDescent="0.35">
      <c r="A33" s="324" t="s">
        <v>98</v>
      </c>
      <c r="B33" s="325"/>
      <c r="C33" s="325"/>
      <c r="D33" s="326"/>
      <c r="F33" s="302" t="s">
        <v>99</v>
      </c>
      <c r="G33" s="303"/>
      <c r="H33" s="303"/>
      <c r="I33" s="269"/>
      <c r="J33" s="287"/>
      <c r="M33" s="14"/>
      <c r="N33" s="14"/>
    </row>
    <row r="34" spans="1:14" ht="15" thickBot="1" x14ac:dyDescent="0.4">
      <c r="A34" s="141"/>
      <c r="B34" s="2"/>
      <c r="C34" s="2"/>
      <c r="D34" s="74"/>
      <c r="F34" s="304"/>
      <c r="G34" s="305"/>
      <c r="H34" s="305"/>
      <c r="I34" s="271">
        <f>D13</f>
        <v>0</v>
      </c>
      <c r="J34" s="288">
        <f>H13</f>
        <v>0</v>
      </c>
      <c r="M34" s="14"/>
      <c r="N34" s="14"/>
    </row>
    <row r="35" spans="1:14" ht="15" customHeight="1" x14ac:dyDescent="0.35">
      <c r="A35" s="141"/>
      <c r="B35" s="140" t="s">
        <v>100</v>
      </c>
      <c r="C35" s="196" t="s">
        <v>101</v>
      </c>
      <c r="D35" s="348" t="s">
        <v>102</v>
      </c>
      <c r="F35" s="302" t="s">
        <v>103</v>
      </c>
      <c r="G35" s="303"/>
      <c r="H35" s="303"/>
      <c r="I35" s="269"/>
      <c r="J35" s="287"/>
      <c r="M35" s="14"/>
      <c r="N35" s="14"/>
    </row>
    <row r="36" spans="1:14" ht="15" customHeight="1" x14ac:dyDescent="0.35">
      <c r="A36" s="141"/>
      <c r="B36" s="75">
        <f>B12</f>
        <v>0</v>
      </c>
      <c r="C36" s="76">
        <f>B13</f>
        <v>0</v>
      </c>
      <c r="D36" s="348"/>
      <c r="F36" s="306"/>
      <c r="G36" s="307"/>
      <c r="H36" s="307"/>
      <c r="I36" s="272">
        <f>E13</f>
        <v>0</v>
      </c>
      <c r="J36" s="289">
        <f>I13</f>
        <v>0</v>
      </c>
      <c r="M36" s="14"/>
      <c r="N36" s="14"/>
    </row>
    <row r="37" spans="1:14" ht="15" thickBot="1" x14ac:dyDescent="0.4">
      <c r="A37" s="141"/>
      <c r="D37" s="74"/>
      <c r="F37" s="304"/>
      <c r="G37" s="305"/>
      <c r="H37" s="305"/>
      <c r="I37" s="271"/>
      <c r="J37" s="288"/>
      <c r="K37" s="15"/>
      <c r="L37" s="7"/>
      <c r="M37" s="14"/>
      <c r="N37" s="14"/>
    </row>
    <row r="38" spans="1:14" ht="15" thickBot="1" x14ac:dyDescent="0.4">
      <c r="A38" s="141" t="s">
        <v>104</v>
      </c>
      <c r="B38" s="248">
        <f>C12</f>
        <v>0</v>
      </c>
      <c r="C38" s="248">
        <f>C8*$B$13</f>
        <v>0</v>
      </c>
      <c r="D38" s="268">
        <f>C38-B38</f>
        <v>0</v>
      </c>
      <c r="F38" s="308" t="s">
        <v>105</v>
      </c>
      <c r="G38" s="309"/>
      <c r="H38" s="309"/>
      <c r="I38" s="274">
        <f>F13</f>
        <v>0</v>
      </c>
      <c r="J38" s="290">
        <f>J13</f>
        <v>0</v>
      </c>
      <c r="M38" s="14"/>
      <c r="N38" s="14"/>
    </row>
    <row r="39" spans="1:14" ht="15" customHeight="1" x14ac:dyDescent="0.35">
      <c r="A39" s="141" t="s">
        <v>106</v>
      </c>
      <c r="B39" s="248">
        <f>G12</f>
        <v>0</v>
      </c>
      <c r="C39" s="248">
        <f>G8*$B$13</f>
        <v>0</v>
      </c>
      <c r="D39" s="268">
        <f>C39-B39</f>
        <v>0</v>
      </c>
      <c r="F39" s="310" t="s">
        <v>107</v>
      </c>
      <c r="G39" s="311"/>
      <c r="H39" s="311"/>
      <c r="I39" s="291"/>
      <c r="J39" s="291"/>
      <c r="M39" s="14"/>
      <c r="N39" s="14"/>
    </row>
    <row r="40" spans="1:14" x14ac:dyDescent="0.35">
      <c r="A40" s="125" t="s">
        <v>108</v>
      </c>
      <c r="B40" s="248">
        <f>K12</f>
        <v>0</v>
      </c>
      <c r="C40" s="248">
        <f>K8*$B$13</f>
        <v>0</v>
      </c>
      <c r="D40" s="268">
        <f>C40-B40</f>
        <v>0</v>
      </c>
      <c r="F40" s="312"/>
      <c r="G40" s="313"/>
      <c r="H40" s="313"/>
      <c r="I40" s="292"/>
      <c r="J40" s="292"/>
      <c r="M40" s="14"/>
      <c r="N40" s="14"/>
    </row>
    <row r="41" spans="1:14" ht="15" thickBot="1" x14ac:dyDescent="0.4">
      <c r="A41" s="141" t="s">
        <v>109</v>
      </c>
      <c r="B41" s="2"/>
      <c r="C41" s="2"/>
      <c r="D41" s="81">
        <f>SUM(D38:D40)</f>
        <v>0</v>
      </c>
      <c r="F41" s="314"/>
      <c r="G41" s="315"/>
      <c r="H41" s="315"/>
      <c r="I41" s="293"/>
      <c r="J41" s="293"/>
      <c r="M41" s="14"/>
      <c r="N41" s="14"/>
    </row>
    <row r="42" spans="1:14" ht="15" thickTop="1" x14ac:dyDescent="0.35">
      <c r="A42" s="141"/>
      <c r="D42" s="74"/>
      <c r="F42" s="302" t="s">
        <v>110</v>
      </c>
      <c r="G42" s="303"/>
      <c r="H42" s="303"/>
      <c r="I42" s="269"/>
      <c r="J42" s="287"/>
      <c r="M42" s="14"/>
      <c r="N42" s="14"/>
    </row>
    <row r="43" spans="1:14" ht="15.75" customHeight="1" thickBot="1" x14ac:dyDescent="0.4">
      <c r="A43" s="298" t="s">
        <v>111</v>
      </c>
      <c r="B43" s="299"/>
      <c r="C43" s="299"/>
      <c r="D43" s="83"/>
      <c r="F43" s="304"/>
      <c r="G43" s="305"/>
      <c r="H43" s="305"/>
      <c r="I43" s="271">
        <f>B16</f>
        <v>0</v>
      </c>
      <c r="J43" s="288"/>
      <c r="M43" s="14"/>
      <c r="N43" s="14"/>
    </row>
    <row r="44" spans="1:14" ht="15.75" customHeight="1" thickBot="1" x14ac:dyDescent="0.4">
      <c r="A44" s="300"/>
      <c r="B44" s="301"/>
      <c r="C44" s="301"/>
      <c r="D44" s="84">
        <f>-D41</f>
        <v>0</v>
      </c>
      <c r="F44" s="308" t="s">
        <v>112</v>
      </c>
      <c r="G44" s="309"/>
      <c r="H44" s="309"/>
      <c r="I44" s="231">
        <f>SUM(I33:I43)</f>
        <v>0</v>
      </c>
      <c r="J44" s="231">
        <f>SUM(J33:J43)</f>
        <v>0</v>
      </c>
      <c r="M44" s="14"/>
      <c r="N44" s="14"/>
    </row>
    <row r="45" spans="1:14" x14ac:dyDescent="0.35">
      <c r="A45" s="65"/>
      <c r="B45" s="65"/>
      <c r="C45" s="65"/>
      <c r="D45" s="65"/>
      <c r="E45" s="65"/>
    </row>
    <row r="46" spans="1:14" x14ac:dyDescent="0.35">
      <c r="H46" s="14"/>
      <c r="I46" s="14"/>
    </row>
    <row r="48" spans="1:14" x14ac:dyDescent="0.35">
      <c r="A48" s="51"/>
      <c r="B48" s="336" t="s">
        <v>113</v>
      </c>
      <c r="C48" s="336"/>
      <c r="D48" s="336"/>
      <c r="E48" s="336"/>
      <c r="F48" s="336"/>
      <c r="G48" s="336"/>
      <c r="H48" s="336"/>
    </row>
    <row r="49" spans="1:13" ht="29" x14ac:dyDescent="0.35">
      <c r="B49" s="85" t="s">
        <v>114</v>
      </c>
      <c r="C49" s="86" t="s">
        <v>115</v>
      </c>
      <c r="D49" s="86" t="s">
        <v>116</v>
      </c>
      <c r="E49" s="86" t="s">
        <v>117</v>
      </c>
      <c r="F49" s="86" t="s">
        <v>118</v>
      </c>
      <c r="G49" s="337" t="s">
        <v>119</v>
      </c>
      <c r="H49" s="337" t="s">
        <v>120</v>
      </c>
      <c r="I49" s="8"/>
    </row>
    <row r="50" spans="1:13" x14ac:dyDescent="0.35">
      <c r="A50" s="149" t="s">
        <v>121</v>
      </c>
      <c r="B50" s="41">
        <f>C12</f>
        <v>0</v>
      </c>
      <c r="C50" s="41">
        <f>G12</f>
        <v>0</v>
      </c>
      <c r="D50" s="41">
        <f>B15</f>
        <v>0</v>
      </c>
      <c r="E50" s="41">
        <f>K12</f>
        <v>0</v>
      </c>
      <c r="F50" s="145"/>
      <c r="G50" s="337"/>
      <c r="H50" s="337"/>
      <c r="I50" s="2"/>
    </row>
    <row r="51" spans="1:13" ht="15.75" customHeight="1" thickBot="1" x14ac:dyDescent="0.4">
      <c r="A51" s="149" t="s">
        <v>122</v>
      </c>
      <c r="B51" s="46">
        <f>C13</f>
        <v>0</v>
      </c>
      <c r="C51" s="46">
        <f>G13</f>
        <v>0</v>
      </c>
      <c r="D51" s="46">
        <f>B16</f>
        <v>0</v>
      </c>
      <c r="E51" s="46">
        <f>K13</f>
        <v>0</v>
      </c>
      <c r="F51" s="146"/>
      <c r="G51" s="338"/>
      <c r="H51" s="338"/>
      <c r="I51" s="340" t="s">
        <v>290</v>
      </c>
      <c r="J51" s="340"/>
    </row>
    <row r="52" spans="1:13" ht="42.5" customHeight="1" x14ac:dyDescent="0.35">
      <c r="A52" s="87" t="s">
        <v>123</v>
      </c>
      <c r="B52" s="147">
        <f>B50-B51</f>
        <v>0</v>
      </c>
      <c r="C52" s="147">
        <f>C50-C51</f>
        <v>0</v>
      </c>
      <c r="D52" s="147">
        <f>D50-D51</f>
        <v>0</v>
      </c>
      <c r="E52" s="147">
        <f>E50-E51</f>
        <v>0</v>
      </c>
      <c r="F52" s="147">
        <f>F50-F51</f>
        <v>0</v>
      </c>
      <c r="G52" s="147">
        <f>SUM(B52:F52)</f>
        <v>0</v>
      </c>
      <c r="H52" s="148"/>
      <c r="I52" s="340"/>
      <c r="J52" s="340"/>
    </row>
    <row r="53" spans="1:13" x14ac:dyDescent="0.35">
      <c r="I53" s="88"/>
      <c r="J53" s="88"/>
    </row>
    <row r="54" spans="1:13" x14ac:dyDescent="0.35">
      <c r="A54" s="51"/>
      <c r="B54" s="41">
        <f>B52</f>
        <v>0</v>
      </c>
      <c r="C54" s="335" t="s">
        <v>124</v>
      </c>
      <c r="D54" s="335"/>
      <c r="F54" s="2"/>
    </row>
    <row r="55" spans="1:13" x14ac:dyDescent="0.35">
      <c r="A55" s="51"/>
      <c r="B55" s="41">
        <f>C52</f>
        <v>0</v>
      </c>
      <c r="C55" s="349" t="s">
        <v>125</v>
      </c>
      <c r="D55" s="349"/>
      <c r="F55" s="2"/>
      <c r="G55" s="351" t="s">
        <v>126</v>
      </c>
      <c r="H55" s="351"/>
      <c r="I55" s="351"/>
      <c r="J55" s="351"/>
      <c r="K55" s="351"/>
    </row>
    <row r="56" spans="1:13" x14ac:dyDescent="0.35">
      <c r="A56" s="51"/>
      <c r="B56" s="41">
        <f>D52</f>
        <v>0</v>
      </c>
      <c r="C56" s="349" t="s">
        <v>127</v>
      </c>
      <c r="D56" s="349"/>
      <c r="F56" s="41">
        <f>L13</f>
        <v>0</v>
      </c>
      <c r="G56" s="352" t="s">
        <v>128</v>
      </c>
      <c r="H56" s="353"/>
      <c r="I56" s="353"/>
      <c r="J56" s="353"/>
      <c r="K56" s="353"/>
    </row>
    <row r="57" spans="1:13" ht="15" customHeight="1" x14ac:dyDescent="0.35">
      <c r="B57" s="41">
        <f>E52</f>
        <v>0</v>
      </c>
      <c r="C57" s="349" t="s">
        <v>129</v>
      </c>
      <c r="D57" s="349"/>
      <c r="F57" s="144">
        <f>D44</f>
        <v>0</v>
      </c>
      <c r="G57" s="350" t="s">
        <v>130</v>
      </c>
      <c r="H57" s="349"/>
      <c r="I57" s="349"/>
      <c r="J57" s="349"/>
      <c r="K57" s="349"/>
      <c r="L57" s="160"/>
      <c r="M57" s="160"/>
    </row>
    <row r="58" spans="1:13" x14ac:dyDescent="0.35">
      <c r="B58" s="41">
        <f>F52</f>
        <v>0</v>
      </c>
      <c r="C58" s="349" t="s">
        <v>131</v>
      </c>
      <c r="D58" s="349"/>
      <c r="F58" s="41">
        <f>4509979.81*B13</f>
        <v>0</v>
      </c>
      <c r="G58" s="350" t="s">
        <v>132</v>
      </c>
      <c r="H58" s="349"/>
      <c r="I58" s="349"/>
      <c r="J58" s="349"/>
      <c r="K58" s="349"/>
      <c r="L58" s="160"/>
      <c r="M58" s="160"/>
    </row>
    <row r="59" spans="1:13" x14ac:dyDescent="0.35">
      <c r="B59" s="41">
        <f>H52</f>
        <v>0</v>
      </c>
      <c r="C59" s="349" t="s">
        <v>133</v>
      </c>
      <c r="D59" s="349"/>
      <c r="F59" s="138"/>
      <c r="G59" s="350" t="s">
        <v>134</v>
      </c>
      <c r="H59" s="349"/>
      <c r="I59" s="349"/>
      <c r="J59" s="349"/>
      <c r="K59" s="349"/>
      <c r="L59" s="160"/>
      <c r="M59" s="160"/>
    </row>
    <row r="60" spans="1:13" ht="15" thickBot="1" x14ac:dyDescent="0.4">
      <c r="B60" s="6">
        <f>SUM(B54:B59)</f>
        <v>0</v>
      </c>
      <c r="C60" s="349" t="s">
        <v>135</v>
      </c>
      <c r="D60" s="349"/>
      <c r="F60" s="6">
        <f>SUM(F56:F59)</f>
        <v>0</v>
      </c>
      <c r="G60" s="349" t="s">
        <v>136</v>
      </c>
      <c r="H60" s="349"/>
      <c r="I60" s="349"/>
      <c r="J60" s="349"/>
      <c r="K60" s="349"/>
      <c r="L60" s="160"/>
      <c r="M60" s="160"/>
    </row>
    <row r="61" spans="1:13" ht="15" thickTop="1" x14ac:dyDescent="0.35"/>
    <row r="62" spans="1:13" x14ac:dyDescent="0.35">
      <c r="D62" s="89" t="s">
        <v>137</v>
      </c>
      <c r="E62" s="90" t="e">
        <f>B60/F60</f>
        <v>#DIV/0!</v>
      </c>
    </row>
  </sheetData>
  <mergeCells count="39">
    <mergeCell ref="C58:D58"/>
    <mergeCell ref="C59:D59"/>
    <mergeCell ref="C60:D60"/>
    <mergeCell ref="I51:J52"/>
    <mergeCell ref="G58:K58"/>
    <mergeCell ref="G59:K59"/>
    <mergeCell ref="G55:K55"/>
    <mergeCell ref="G56:K56"/>
    <mergeCell ref="G57:K57"/>
    <mergeCell ref="C55:D55"/>
    <mergeCell ref="C56:D56"/>
    <mergeCell ref="C57:D57"/>
    <mergeCell ref="G60:K60"/>
    <mergeCell ref="C3:L3"/>
    <mergeCell ref="C4:L4"/>
    <mergeCell ref="C6:C7"/>
    <mergeCell ref="L6:L7"/>
    <mergeCell ref="C54:D54"/>
    <mergeCell ref="F42:H43"/>
    <mergeCell ref="I31:I32"/>
    <mergeCell ref="F44:H44"/>
    <mergeCell ref="B48:H48"/>
    <mergeCell ref="G49:G51"/>
    <mergeCell ref="H49:H51"/>
    <mergeCell ref="K31:L32"/>
    <mergeCell ref="D5:L5"/>
    <mergeCell ref="D6:G6"/>
    <mergeCell ref="H6:K6"/>
    <mergeCell ref="D35:D36"/>
    <mergeCell ref="J31:J32"/>
    <mergeCell ref="F31:H32"/>
    <mergeCell ref="A33:D33"/>
    <mergeCell ref="A19:E19"/>
    <mergeCell ref="A29:D32"/>
    <mergeCell ref="A43:C44"/>
    <mergeCell ref="F33:H34"/>
    <mergeCell ref="F35:H37"/>
    <mergeCell ref="F38:H38"/>
    <mergeCell ref="F39:H41"/>
  </mergeCells>
  <dataValidations count="1">
    <dataValidation allowBlank="1" showInputMessage="1" showErrorMessage="1" promptTitle="Don't forget PERS 1 UAAL %" prompt="Also, if you have more than one DRS ORG ID number, combine the percentages." sqref="B12:B13" xr:uid="{00000000-0002-0000-0200-000000000000}"/>
  </dataValidations>
  <pageMargins left="0.7" right="0.7" top="0.75" bottom="0.75" header="0.3" footer="0.3"/>
  <pageSetup paperSize="17" scale="65" orientation="landscape" cellComments="asDisplayed" r:id="rId1"/>
  <ignoredErrors>
    <ignoredError sqref="G9" formulaRange="1"/>
    <ignoredError sqref="B35:C35"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90"/>
  <sheetViews>
    <sheetView showGridLines="0" topLeftCell="A61" zoomScaleNormal="100" workbookViewId="0">
      <selection activeCell="I79" sqref="I79:J80"/>
    </sheetView>
  </sheetViews>
  <sheetFormatPr defaultColWidth="9.1796875" defaultRowHeight="14.5" x14ac:dyDescent="0.35"/>
  <cols>
    <col min="1" max="1" width="51.7265625" bestFit="1" customWidth="1"/>
    <col min="2" max="2" width="11.453125" bestFit="1" customWidth="1"/>
    <col min="3" max="3" width="15" bestFit="1" customWidth="1"/>
    <col min="4" max="4" width="15.26953125" bestFit="1" customWidth="1"/>
    <col min="5" max="5" width="14.26953125" bestFit="1" customWidth="1"/>
    <col min="6" max="6" width="17" bestFit="1" customWidth="1"/>
    <col min="7" max="7" width="14" bestFit="1" customWidth="1"/>
    <col min="8" max="8" width="13.453125" bestFit="1" customWidth="1"/>
    <col min="9" max="9" width="15" bestFit="1" customWidth="1"/>
    <col min="10" max="10" width="13.453125" bestFit="1" customWidth="1"/>
    <col min="11" max="12" width="15" bestFit="1" customWidth="1"/>
    <col min="13" max="18" width="8.7265625" bestFit="1" customWidth="1"/>
    <col min="19" max="22" width="8.7265625" customWidth="1"/>
    <col min="23" max="23" width="6.54296875" bestFit="1" customWidth="1"/>
    <col min="24" max="24" width="24.1796875" bestFit="1" customWidth="1"/>
    <col min="25" max="25" width="15.7265625" customWidth="1"/>
    <col min="26" max="26" width="10.7265625" bestFit="1" customWidth="1"/>
  </cols>
  <sheetData>
    <row r="1" spans="1:24" ht="15.5" x14ac:dyDescent="0.35">
      <c r="A1" s="356" t="s">
        <v>63</v>
      </c>
      <c r="B1" s="356"/>
    </row>
    <row r="2" spans="1:24" x14ac:dyDescent="0.35">
      <c r="C2" s="51"/>
      <c r="D2" s="51"/>
      <c r="E2" s="51"/>
      <c r="F2" s="51"/>
      <c r="G2" s="51"/>
      <c r="H2" s="51"/>
      <c r="I2" s="51"/>
      <c r="J2" s="51"/>
      <c r="K2" s="51"/>
      <c r="L2" s="51"/>
      <c r="M2" s="39"/>
      <c r="N2" s="39"/>
      <c r="O2" s="39"/>
      <c r="P2" s="39"/>
      <c r="Q2" s="39"/>
      <c r="R2" s="39"/>
      <c r="S2" s="39"/>
      <c r="T2" s="39"/>
      <c r="U2" s="39"/>
      <c r="V2" s="39"/>
      <c r="W2" s="39"/>
      <c r="X2" s="39"/>
    </row>
    <row r="3" spans="1:24" x14ac:dyDescent="0.35">
      <c r="C3" s="330" t="s">
        <v>64</v>
      </c>
      <c r="D3" s="330"/>
      <c r="E3" s="330"/>
      <c r="F3" s="330"/>
      <c r="G3" s="330"/>
      <c r="H3" s="330"/>
      <c r="I3" s="330"/>
      <c r="J3" s="330"/>
      <c r="K3" s="330"/>
      <c r="L3" s="330"/>
    </row>
    <row r="4" spans="1:24" x14ac:dyDescent="0.35">
      <c r="C4" s="330" t="s">
        <v>138</v>
      </c>
      <c r="D4" s="330"/>
      <c r="E4" s="330"/>
      <c r="F4" s="330"/>
      <c r="G4" s="330"/>
      <c r="H4" s="330"/>
      <c r="I4" s="330"/>
      <c r="J4" s="330"/>
      <c r="K4" s="330"/>
      <c r="L4" s="330"/>
    </row>
    <row r="5" spans="1:24" ht="15" thickBot="1" x14ac:dyDescent="0.4">
      <c r="D5" s="341"/>
      <c r="E5" s="341"/>
      <c r="F5" s="341"/>
      <c r="G5" s="341"/>
      <c r="H5" s="341"/>
      <c r="I5" s="341"/>
      <c r="J5" s="341"/>
      <c r="K5" s="341"/>
      <c r="L5" s="341"/>
      <c r="M5" s="8"/>
      <c r="N5" s="8"/>
      <c r="O5" s="8"/>
      <c r="P5" s="8"/>
      <c r="Q5" s="8"/>
      <c r="R5" s="8"/>
      <c r="S5" s="8"/>
      <c r="T5" s="8"/>
      <c r="U5" s="8"/>
      <c r="V5" s="8"/>
      <c r="W5" s="8"/>
      <c r="X5" s="8"/>
    </row>
    <row r="6" spans="1:24" ht="15" customHeight="1" x14ac:dyDescent="0.35">
      <c r="A6" s="15"/>
      <c r="C6" s="331" t="s">
        <v>66</v>
      </c>
      <c r="D6" s="342" t="s">
        <v>67</v>
      </c>
      <c r="E6" s="343"/>
      <c r="F6" s="343"/>
      <c r="G6" s="344"/>
      <c r="H6" s="359" t="s">
        <v>68</v>
      </c>
      <c r="I6" s="346"/>
      <c r="J6" s="346"/>
      <c r="K6" s="347"/>
      <c r="L6" s="333" t="s">
        <v>69</v>
      </c>
    </row>
    <row r="7" spans="1:24" ht="116" x14ac:dyDescent="0.35">
      <c r="A7" s="64" t="s">
        <v>139</v>
      </c>
      <c r="C7" s="332"/>
      <c r="D7" s="94" t="s">
        <v>71</v>
      </c>
      <c r="E7" s="92" t="s">
        <v>72</v>
      </c>
      <c r="F7" s="92" t="s">
        <v>73</v>
      </c>
      <c r="G7" s="95" t="s">
        <v>74</v>
      </c>
      <c r="H7" s="96" t="s">
        <v>71</v>
      </c>
      <c r="I7" s="93" t="s">
        <v>72</v>
      </c>
      <c r="J7" s="93" t="s">
        <v>75</v>
      </c>
      <c r="K7" s="97" t="s">
        <v>76</v>
      </c>
      <c r="L7" s="334"/>
      <c r="M7" s="121"/>
      <c r="N7" s="121"/>
      <c r="O7" s="121"/>
      <c r="P7" s="121"/>
      <c r="Q7" s="121"/>
      <c r="R7" s="121"/>
      <c r="S7" s="121"/>
      <c r="T7" s="121"/>
      <c r="U7" s="121"/>
      <c r="V7" s="121"/>
      <c r="W7" s="121"/>
      <c r="X7" s="121"/>
    </row>
    <row r="8" spans="1:24" x14ac:dyDescent="0.35">
      <c r="A8" s="51" t="str">
        <f>'1,2,3 - PERS_1'!A8</f>
        <v>PEFI - Prior year (2021) balances</v>
      </c>
      <c r="C8" s="103">
        <v>9961609000</v>
      </c>
      <c r="D8" s="104">
        <v>483820971</v>
      </c>
      <c r="E8" s="105"/>
      <c r="F8" s="106">
        <v>14557086</v>
      </c>
      <c r="G8" s="114">
        <v>498378057</v>
      </c>
      <c r="H8" s="118">
        <v>-122119687</v>
      </c>
      <c r="I8" s="115">
        <v>-8325568469</v>
      </c>
      <c r="J8" s="119">
        <v>-707439124</v>
      </c>
      <c r="K8" s="107">
        <v>-9155127280</v>
      </c>
      <c r="L8" s="120"/>
      <c r="M8" s="1"/>
      <c r="N8" s="1"/>
      <c r="O8" s="1"/>
      <c r="P8" s="1"/>
      <c r="Q8" s="1"/>
      <c r="R8" s="1"/>
      <c r="S8" s="1"/>
      <c r="T8" s="1"/>
      <c r="U8" s="1"/>
      <c r="V8" s="1"/>
      <c r="W8" s="1"/>
      <c r="X8" s="1"/>
    </row>
    <row r="9" spans="1:24" ht="15" thickBot="1" x14ac:dyDescent="0.4">
      <c r="A9" s="51" t="str">
        <f>'1,2,3 - PERS_1'!A9</f>
        <v>PEFI - Current year (2022) balances</v>
      </c>
      <c r="C9" s="108">
        <v>3708781000</v>
      </c>
      <c r="D9" s="109">
        <v>918949139</v>
      </c>
      <c r="E9" s="110"/>
      <c r="F9" s="110">
        <v>2067133417</v>
      </c>
      <c r="G9" s="111">
        <f>SUM(D9:F9)</f>
        <v>2986082556</v>
      </c>
      <c r="H9" s="116">
        <v>-83957285</v>
      </c>
      <c r="I9" s="117">
        <v>-2741929170</v>
      </c>
      <c r="J9" s="117">
        <v>-541249507</v>
      </c>
      <c r="K9" s="112">
        <f>+SUM(H9:J9)</f>
        <v>-3367135962</v>
      </c>
      <c r="L9" s="113">
        <v>-1218787000</v>
      </c>
      <c r="M9" s="34"/>
      <c r="N9" s="34"/>
      <c r="O9" s="34"/>
      <c r="P9" s="34"/>
      <c r="Q9" s="34"/>
      <c r="R9" s="34"/>
      <c r="S9" s="34"/>
      <c r="T9" s="34"/>
      <c r="U9" s="34"/>
      <c r="V9" s="34"/>
      <c r="W9" s="34"/>
      <c r="X9" s="34"/>
    </row>
    <row r="11" spans="1:24" ht="15" thickBot="1" x14ac:dyDescent="0.4">
      <c r="A11" t="s">
        <v>79</v>
      </c>
    </row>
    <row r="12" spans="1:24" ht="15" thickBot="1" x14ac:dyDescent="0.4">
      <c r="A12" t="str">
        <f>'1,2,3 - PERS_1'!A12</f>
        <v>2021 - enter you allocation % in the yellow cell</v>
      </c>
      <c r="B12" s="68"/>
      <c r="C12" s="253">
        <f>C8*$B$12</f>
        <v>0</v>
      </c>
      <c r="D12" s="254">
        <f t="shared" ref="D12:K12" si="0">D8*$B$12</f>
        <v>0</v>
      </c>
      <c r="E12" s="254">
        <f t="shared" si="0"/>
        <v>0</v>
      </c>
      <c r="F12" s="254">
        <f t="shared" si="0"/>
        <v>0</v>
      </c>
      <c r="G12" s="101">
        <f t="shared" si="0"/>
        <v>0</v>
      </c>
      <c r="H12" s="255">
        <f t="shared" si="0"/>
        <v>0</v>
      </c>
      <c r="I12" s="255">
        <f t="shared" si="0"/>
        <v>0</v>
      </c>
      <c r="J12" s="255">
        <f t="shared" si="0"/>
        <v>0</v>
      </c>
      <c r="K12" s="256">
        <f t="shared" si="0"/>
        <v>0</v>
      </c>
      <c r="L12" s="69"/>
      <c r="M12" s="69"/>
      <c r="N12" s="69"/>
      <c r="O12" s="69"/>
      <c r="P12" s="69"/>
      <c r="Q12" s="69"/>
      <c r="R12" s="69"/>
      <c r="S12" s="69"/>
      <c r="T12" s="69"/>
      <c r="U12" s="69"/>
      <c r="V12" s="69"/>
      <c r="W12" s="69"/>
      <c r="X12" s="69"/>
    </row>
    <row r="13" spans="1:24" ht="15" thickBot="1" x14ac:dyDescent="0.4">
      <c r="A13" t="str">
        <f>'1,2,3 - PERS_1'!A13</f>
        <v>2022 - enter you allocation % in the yellow cell</v>
      </c>
      <c r="B13" s="68"/>
      <c r="C13" s="253">
        <f>C9*$B$13</f>
        <v>0</v>
      </c>
      <c r="D13" s="254">
        <f>D9*$B$13</f>
        <v>0</v>
      </c>
      <c r="E13" s="254">
        <f t="shared" ref="E13:L13" si="1">E9*$B$13</f>
        <v>0</v>
      </c>
      <c r="F13" s="254">
        <f t="shared" si="1"/>
        <v>0</v>
      </c>
      <c r="G13" s="101">
        <f t="shared" si="1"/>
        <v>0</v>
      </c>
      <c r="H13" s="255">
        <f t="shared" si="1"/>
        <v>0</v>
      </c>
      <c r="I13" s="255">
        <f t="shared" si="1"/>
        <v>0</v>
      </c>
      <c r="J13" s="255">
        <f t="shared" si="1"/>
        <v>0</v>
      </c>
      <c r="K13" s="256">
        <f t="shared" si="1"/>
        <v>0</v>
      </c>
      <c r="L13" s="41">
        <f t="shared" si="1"/>
        <v>0</v>
      </c>
      <c r="M13" s="69"/>
      <c r="N13" s="69"/>
      <c r="O13" s="69"/>
      <c r="P13" s="69"/>
      <c r="Q13" s="69"/>
      <c r="R13" s="69"/>
      <c r="S13" s="69"/>
      <c r="T13" s="69"/>
      <c r="U13" s="69"/>
      <c r="V13" s="69"/>
      <c r="W13" s="69"/>
      <c r="X13" s="69"/>
    </row>
    <row r="15" spans="1:24" x14ac:dyDescent="0.35">
      <c r="A15" t="str">
        <f>'1,2,3 - PERS_1'!A15</f>
        <v xml:space="preserve">Contributions from 7/1/21 to 12/31/21: </v>
      </c>
      <c r="B15" s="70"/>
    </row>
    <row r="16" spans="1:24" x14ac:dyDescent="0.35">
      <c r="A16" t="str">
        <f>'1,2,3 - PERS_1'!A16</f>
        <v xml:space="preserve">Contributions from 7/1/22 to 12/31/22: </v>
      </c>
      <c r="B16" s="70"/>
    </row>
    <row r="17" spans="1:7" x14ac:dyDescent="0.35">
      <c r="G17" s="51"/>
    </row>
    <row r="18" spans="1:7" x14ac:dyDescent="0.35">
      <c r="G18" s="51"/>
    </row>
    <row r="19" spans="1:7" x14ac:dyDescent="0.35">
      <c r="A19" s="327" t="s">
        <v>84</v>
      </c>
      <c r="B19" s="327"/>
      <c r="C19" s="327"/>
      <c r="D19" s="327"/>
      <c r="E19" s="327"/>
    </row>
    <row r="20" spans="1:7" x14ac:dyDescent="0.35">
      <c r="B20" s="71" t="s">
        <v>85</v>
      </c>
      <c r="C20" s="71" t="s">
        <v>86</v>
      </c>
      <c r="F20" s="72"/>
      <c r="G20" s="2"/>
    </row>
    <row r="21" spans="1:7" x14ac:dyDescent="0.35">
      <c r="A21" s="66" t="s">
        <v>140</v>
      </c>
      <c r="B21" s="41"/>
      <c r="C21" s="41">
        <f>-C12</f>
        <v>0</v>
      </c>
      <c r="E21" s="65"/>
      <c r="F21" s="65"/>
      <c r="G21" s="2"/>
    </row>
    <row r="22" spans="1:7" x14ac:dyDescent="0.35">
      <c r="A22" s="21" t="s">
        <v>141</v>
      </c>
      <c r="B22" s="41">
        <f>C13</f>
        <v>0</v>
      </c>
      <c r="C22" s="41"/>
      <c r="G22" s="2"/>
    </row>
    <row r="23" spans="1:7" x14ac:dyDescent="0.35">
      <c r="A23" s="66" t="s">
        <v>142</v>
      </c>
      <c r="B23" s="41"/>
      <c r="C23" s="41">
        <f>-G12</f>
        <v>0</v>
      </c>
      <c r="G23" s="2"/>
    </row>
    <row r="24" spans="1:7" x14ac:dyDescent="0.35">
      <c r="A24" s="21" t="s">
        <v>143</v>
      </c>
      <c r="B24" s="41">
        <f>G13</f>
        <v>0</v>
      </c>
      <c r="C24" s="41"/>
    </row>
    <row r="25" spans="1:7" x14ac:dyDescent="0.35">
      <c r="A25" s="21" t="s">
        <v>89</v>
      </c>
      <c r="B25" s="41">
        <f>-K12</f>
        <v>0</v>
      </c>
      <c r="C25" s="41"/>
    </row>
    <row r="26" spans="1:7" x14ac:dyDescent="0.35">
      <c r="A26" s="66" t="s">
        <v>90</v>
      </c>
      <c r="B26" s="41"/>
      <c r="C26" s="41">
        <f>K13</f>
        <v>0</v>
      </c>
    </row>
    <row r="27" spans="1:7" x14ac:dyDescent="0.35">
      <c r="A27" s="66" t="s">
        <v>91</v>
      </c>
      <c r="B27" s="41"/>
      <c r="C27" s="41">
        <f>-B15</f>
        <v>0</v>
      </c>
      <c r="G27" s="2"/>
    </row>
    <row r="28" spans="1:7" x14ac:dyDescent="0.35">
      <c r="A28" s="21" t="s">
        <v>92</v>
      </c>
      <c r="B28" s="41">
        <f>B16</f>
        <v>0</v>
      </c>
      <c r="C28" s="41"/>
      <c r="G28" s="2"/>
    </row>
    <row r="29" spans="1:7" x14ac:dyDescent="0.35">
      <c r="A29" s="21" t="str">
        <f>IF(SUM(B21:C28)&lt;0, "Adjustment to Pension Expense","      Adjustment to Pension Expense")</f>
        <v xml:space="preserve">      Adjustment to Pension Expense</v>
      </c>
      <c r="B29" s="41">
        <f>IF(SUM(B21:C28)&lt;0, SUM(B21:C28)*-1, 0)</f>
        <v>0</v>
      </c>
      <c r="C29" s="41">
        <f>IF(SUM(B21:C28)&lt;0, 0, SUM(B21:C28)*-1)</f>
        <v>0</v>
      </c>
    </row>
    <row r="31" spans="1:7" x14ac:dyDescent="0.35">
      <c r="A31" s="327" t="s">
        <v>144</v>
      </c>
      <c r="B31" s="327"/>
      <c r="C31" s="327"/>
    </row>
    <row r="32" spans="1:7" ht="14.65" customHeight="1" x14ac:dyDescent="0.35">
      <c r="A32" s="143" t="str">
        <f>IF(D52&gt;0, "Deferred Outflows", "Adjustment to Pension Expense")</f>
        <v>Adjustment to Pension Expense</v>
      </c>
      <c r="B32" s="41">
        <f>IF(D52&gt;0, D52, -D52)</f>
        <v>0</v>
      </c>
      <c r="C32" s="41"/>
      <c r="E32" s="87"/>
      <c r="F32" s="87"/>
      <c r="G32" s="3"/>
    </row>
    <row r="33" spans="1:22" x14ac:dyDescent="0.35">
      <c r="A33" s="66" t="str">
        <f>IF(D52&gt;0,"Adj. to Pension Expense","Deferred Inflow")</f>
        <v>Deferred Inflow</v>
      </c>
      <c r="B33" s="41"/>
      <c r="C33" s="41">
        <f>IF(D52&gt;0, -D52, D52)</f>
        <v>0</v>
      </c>
      <c r="E33" s="87"/>
      <c r="F33" s="87"/>
      <c r="G33" s="2"/>
    </row>
    <row r="34" spans="1:22" x14ac:dyDescent="0.35">
      <c r="B34" s="2"/>
      <c r="C34" s="2"/>
      <c r="G34" s="2"/>
    </row>
    <row r="35" spans="1:22" x14ac:dyDescent="0.35">
      <c r="A35" s="327" t="s">
        <v>145</v>
      </c>
      <c r="B35" s="327"/>
      <c r="C35" s="327"/>
      <c r="D35" s="327"/>
      <c r="G35" s="2"/>
    </row>
    <row r="36" spans="1:22" x14ac:dyDescent="0.35">
      <c r="A36" s="21" t="str">
        <f>IF(SUM(B37:C38)&lt;0, "Adjustment to Pension Expense","      Adjustment to Pension Expense")</f>
        <v xml:space="preserve">      Adjustment to Pension Expense</v>
      </c>
      <c r="B36" s="41">
        <f>IF(SUM(B37:C38)&lt;0, SUM(B37:C38)*-1, 0)</f>
        <v>0</v>
      </c>
      <c r="C36" s="41">
        <f>IF(SUM(B37:C38)&lt;0, 0, SUM(B37:C38)*-1)</f>
        <v>0</v>
      </c>
      <c r="E36" s="87"/>
      <c r="F36" s="87"/>
      <c r="G36" s="2"/>
      <c r="I36" s="73"/>
    </row>
    <row r="37" spans="1:22" x14ac:dyDescent="0.35">
      <c r="A37" s="21" t="s">
        <v>146</v>
      </c>
      <c r="B37" s="41">
        <f>-S50</f>
        <v>0</v>
      </c>
      <c r="C37" s="41"/>
      <c r="E37" s="87"/>
      <c r="F37" s="87"/>
      <c r="G37" s="2"/>
      <c r="I37" s="73"/>
    </row>
    <row r="38" spans="1:22" x14ac:dyDescent="0.35">
      <c r="A38" s="66" t="s">
        <v>106</v>
      </c>
      <c r="B38" s="41"/>
      <c r="C38" s="41">
        <f>-T50</f>
        <v>0</v>
      </c>
      <c r="G38" s="73"/>
      <c r="H38" s="73"/>
    </row>
    <row r="39" spans="1:22" x14ac:dyDescent="0.35">
      <c r="C39" s="2"/>
      <c r="D39" s="2"/>
      <c r="G39" s="357" t="s">
        <v>147</v>
      </c>
      <c r="H39" s="357"/>
      <c r="I39" s="357"/>
      <c r="J39" s="357"/>
      <c r="K39" s="357"/>
      <c r="L39" s="357"/>
      <c r="M39" s="357"/>
      <c r="N39" s="357"/>
      <c r="O39" s="357"/>
      <c r="P39" s="357"/>
    </row>
    <row r="40" spans="1:22" ht="15" thickBot="1" x14ac:dyDescent="0.4">
      <c r="B40" s="87"/>
      <c r="C40" s="122"/>
      <c r="D40" s="2"/>
      <c r="G40" s="358" t="s">
        <v>148</v>
      </c>
      <c r="H40" s="358"/>
      <c r="I40" s="358"/>
      <c r="J40" s="358"/>
      <c r="K40" s="358"/>
      <c r="L40" s="358"/>
      <c r="M40" s="358"/>
      <c r="N40" s="358"/>
      <c r="O40" s="358"/>
      <c r="P40" s="358"/>
    </row>
    <row r="41" spans="1:22" x14ac:dyDescent="0.35">
      <c r="A41" s="324" t="s">
        <v>149</v>
      </c>
      <c r="B41" s="325"/>
      <c r="C41" s="325"/>
      <c r="D41" s="326"/>
      <c r="F41" s="324" t="s">
        <v>150</v>
      </c>
      <c r="G41" s="325"/>
      <c r="H41" s="325"/>
      <c r="I41" s="325"/>
      <c r="J41" s="325"/>
      <c r="K41" s="325"/>
      <c r="L41" s="325"/>
      <c r="M41" s="325"/>
      <c r="N41" s="325"/>
      <c r="O41" s="325"/>
      <c r="P41" s="325"/>
      <c r="Q41" s="325"/>
      <c r="R41" s="325"/>
      <c r="S41" s="325"/>
      <c r="T41" s="325"/>
      <c r="U41" s="326"/>
    </row>
    <row r="42" spans="1:22" x14ac:dyDescent="0.35">
      <c r="A42" s="141"/>
      <c r="B42" s="2"/>
      <c r="C42" s="2"/>
      <c r="D42" s="74"/>
      <c r="F42" s="159" t="s">
        <v>151</v>
      </c>
      <c r="G42" s="354">
        <v>2017</v>
      </c>
      <c r="H42" s="355"/>
      <c r="I42" s="354">
        <v>2018</v>
      </c>
      <c r="J42" s="355"/>
      <c r="K42" s="354">
        <v>2019</v>
      </c>
      <c r="L42" s="355"/>
      <c r="M42" s="354">
        <v>2020</v>
      </c>
      <c r="N42" s="355"/>
      <c r="O42" s="354">
        <v>2021</v>
      </c>
      <c r="P42" s="355"/>
      <c r="Q42" s="354">
        <v>2022</v>
      </c>
      <c r="R42" s="355"/>
      <c r="S42" s="368" t="s">
        <v>152</v>
      </c>
      <c r="T42" s="368" t="s">
        <v>153</v>
      </c>
      <c r="U42" s="365" t="s">
        <v>154</v>
      </c>
    </row>
    <row r="43" spans="1:22" x14ac:dyDescent="0.35">
      <c r="A43" s="141"/>
      <c r="B43" s="140" t="str">
        <f>'1,2,3 - PERS_1'!B35</f>
        <v>2021</v>
      </c>
      <c r="C43" s="140" t="str">
        <f>'1,2,3 - PERS_1'!C35</f>
        <v>2022</v>
      </c>
      <c r="D43" s="374" t="s">
        <v>102</v>
      </c>
      <c r="F43" s="150" t="s">
        <v>155</v>
      </c>
      <c r="G43" s="354" t="s">
        <v>156</v>
      </c>
      <c r="H43" s="355"/>
      <c r="I43" s="354" t="s">
        <v>157</v>
      </c>
      <c r="J43" s="355"/>
      <c r="K43" s="354" t="s">
        <v>158</v>
      </c>
      <c r="L43" s="355"/>
      <c r="M43" s="354" t="s">
        <v>157</v>
      </c>
      <c r="N43" s="355"/>
      <c r="O43" s="354" t="s">
        <v>159</v>
      </c>
      <c r="P43" s="355"/>
      <c r="Q43" s="354" t="s">
        <v>160</v>
      </c>
      <c r="R43" s="355"/>
      <c r="S43" s="369"/>
      <c r="T43" s="369"/>
      <c r="U43" s="366"/>
    </row>
    <row r="44" spans="1:22" ht="15" thickBot="1" x14ac:dyDescent="0.4">
      <c r="A44" s="141"/>
      <c r="B44" s="75">
        <f>B12</f>
        <v>0</v>
      </c>
      <c r="C44" s="75">
        <f>B13</f>
        <v>0</v>
      </c>
      <c r="D44" s="375"/>
      <c r="F44" s="151" t="s">
        <v>161</v>
      </c>
      <c r="G44" s="152" t="s">
        <v>162</v>
      </c>
      <c r="H44" s="152" t="s">
        <v>163</v>
      </c>
      <c r="I44" s="152" t="s">
        <v>162</v>
      </c>
      <c r="J44" s="152" t="s">
        <v>163</v>
      </c>
      <c r="K44" s="152" t="s">
        <v>162</v>
      </c>
      <c r="L44" s="152" t="s">
        <v>163</v>
      </c>
      <c r="M44" s="152" t="s">
        <v>162</v>
      </c>
      <c r="N44" s="152" t="s">
        <v>163</v>
      </c>
      <c r="O44" s="152" t="s">
        <v>162</v>
      </c>
      <c r="P44" s="152" t="s">
        <v>163</v>
      </c>
      <c r="Q44" s="152" t="s">
        <v>162</v>
      </c>
      <c r="R44" s="152" t="s">
        <v>163</v>
      </c>
      <c r="S44" s="370"/>
      <c r="T44" s="370"/>
      <c r="U44" s="367"/>
    </row>
    <row r="45" spans="1:22" x14ac:dyDescent="0.35">
      <c r="A45" s="141"/>
      <c r="D45" s="74"/>
      <c r="F45" s="153">
        <v>2017</v>
      </c>
      <c r="G45" s="238"/>
      <c r="H45" s="238"/>
      <c r="I45" s="239"/>
      <c r="J45" s="239"/>
      <c r="K45" s="239"/>
      <c r="L45" s="239"/>
      <c r="M45" s="239"/>
      <c r="N45" s="239"/>
      <c r="O45" s="239"/>
      <c r="P45" s="239"/>
      <c r="Q45" s="239"/>
      <c r="R45" s="239"/>
      <c r="S45" s="239">
        <f>+G45+I45+K45+M45+O45+Q45</f>
        <v>0</v>
      </c>
      <c r="T45" s="239">
        <f>+H45+J45+L45+N45+P45+R45</f>
        <v>0</v>
      </c>
      <c r="U45" s="240">
        <f>SUM(S45:T45)</f>
        <v>0</v>
      </c>
      <c r="V45" s="124"/>
    </row>
    <row r="46" spans="1:22" x14ac:dyDescent="0.35">
      <c r="A46" s="141" t="s">
        <v>104</v>
      </c>
      <c r="B46" s="285">
        <f>C12</f>
        <v>0</v>
      </c>
      <c r="C46" s="286">
        <f>C8*$B$13</f>
        <v>0</v>
      </c>
      <c r="D46" s="268">
        <f>C46-B46</f>
        <v>0</v>
      </c>
      <c r="F46" s="153">
        <f>+F45+1</f>
        <v>2018</v>
      </c>
      <c r="G46" s="238"/>
      <c r="H46" s="238"/>
      <c r="I46" s="238"/>
      <c r="J46" s="238"/>
      <c r="K46" s="239"/>
      <c r="L46" s="239"/>
      <c r="M46" s="239"/>
      <c r="N46" s="239"/>
      <c r="O46" s="239"/>
      <c r="P46" s="239"/>
      <c r="Q46" s="239"/>
      <c r="R46" s="239"/>
      <c r="S46" s="239">
        <f t="shared" ref="S46:S55" si="2">+G46+I46+K46+M46+O46+Q46</f>
        <v>0</v>
      </c>
      <c r="T46" s="239">
        <f t="shared" ref="T46:T55" si="3">+H46+J46+L46+N46+P46+R46</f>
        <v>0</v>
      </c>
      <c r="U46" s="240">
        <f t="shared" ref="U46:U55" si="4">SUM(S46:T46)</f>
        <v>0</v>
      </c>
      <c r="V46" s="124"/>
    </row>
    <row r="47" spans="1:22" x14ac:dyDescent="0.35">
      <c r="A47" s="141" t="s">
        <v>106</v>
      </c>
      <c r="B47" s="285">
        <f>G12</f>
        <v>0</v>
      </c>
      <c r="C47" s="286">
        <f>G8*$B$13</f>
        <v>0</v>
      </c>
      <c r="D47" s="268">
        <f>C47-B47</f>
        <v>0</v>
      </c>
      <c r="F47" s="153">
        <f t="shared" ref="F47:F56" si="5">+F46+1</f>
        <v>2019</v>
      </c>
      <c r="G47" s="238"/>
      <c r="H47" s="238"/>
      <c r="I47" s="238"/>
      <c r="J47" s="238"/>
      <c r="K47" s="238"/>
      <c r="L47" s="238"/>
      <c r="M47" s="239"/>
      <c r="N47" s="239"/>
      <c r="O47" s="239"/>
      <c r="P47" s="239"/>
      <c r="Q47" s="239"/>
      <c r="R47" s="239"/>
      <c r="S47" s="239">
        <f t="shared" si="2"/>
        <v>0</v>
      </c>
      <c r="T47" s="239">
        <f t="shared" si="3"/>
        <v>0</v>
      </c>
      <c r="U47" s="240">
        <f t="shared" si="4"/>
        <v>0</v>
      </c>
      <c r="V47" s="124"/>
    </row>
    <row r="48" spans="1:22" x14ac:dyDescent="0.35">
      <c r="A48" s="125" t="s">
        <v>108</v>
      </c>
      <c r="B48" s="285">
        <f>K12</f>
        <v>0</v>
      </c>
      <c r="C48" s="286">
        <f>K8*$B$13</f>
        <v>0</v>
      </c>
      <c r="D48" s="268">
        <f>C48-B48</f>
        <v>0</v>
      </c>
      <c r="F48" s="153">
        <f t="shared" si="5"/>
        <v>2020</v>
      </c>
      <c r="G48" s="238"/>
      <c r="H48" s="238"/>
      <c r="I48" s="238"/>
      <c r="J48" s="238"/>
      <c r="K48" s="238"/>
      <c r="L48" s="238"/>
      <c r="M48" s="238"/>
      <c r="N48" s="238"/>
      <c r="O48" s="239"/>
      <c r="P48" s="239"/>
      <c r="Q48" s="239"/>
      <c r="R48" s="239"/>
      <c r="S48" s="239">
        <f t="shared" si="2"/>
        <v>0</v>
      </c>
      <c r="T48" s="239">
        <f t="shared" si="3"/>
        <v>0</v>
      </c>
      <c r="U48" s="240">
        <f t="shared" si="4"/>
        <v>0</v>
      </c>
      <c r="V48" s="124"/>
    </row>
    <row r="49" spans="1:22" ht="15" thickBot="1" x14ac:dyDescent="0.4">
      <c r="A49" s="141" t="s">
        <v>109</v>
      </c>
      <c r="B49" s="80"/>
      <c r="C49" s="80"/>
      <c r="D49" s="81">
        <f>SUM(D46:D48)</f>
        <v>0</v>
      </c>
      <c r="F49" s="153">
        <f t="shared" si="5"/>
        <v>2021</v>
      </c>
      <c r="G49" s="238"/>
      <c r="H49" s="238"/>
      <c r="I49" s="238"/>
      <c r="J49" s="238"/>
      <c r="K49" s="238"/>
      <c r="L49" s="238"/>
      <c r="M49" s="238"/>
      <c r="N49" s="238"/>
      <c r="O49" s="238"/>
      <c r="P49" s="238"/>
      <c r="Q49" s="239"/>
      <c r="R49" s="239"/>
      <c r="S49" s="239">
        <f t="shared" si="2"/>
        <v>0</v>
      </c>
      <c r="T49" s="239">
        <f t="shared" si="3"/>
        <v>0</v>
      </c>
      <c r="U49" s="240">
        <f t="shared" si="4"/>
        <v>0</v>
      </c>
    </row>
    <row r="50" spans="1:22" ht="15.5" thickTop="1" thickBot="1" x14ac:dyDescent="0.4">
      <c r="A50" s="141"/>
      <c r="D50" s="74"/>
      <c r="F50" s="154">
        <f t="shared" si="5"/>
        <v>2022</v>
      </c>
      <c r="G50" s="241"/>
      <c r="H50" s="241"/>
      <c r="I50" s="241"/>
      <c r="J50" s="241"/>
      <c r="K50" s="241"/>
      <c r="L50" s="241"/>
      <c r="M50" s="241"/>
      <c r="N50" s="241"/>
      <c r="O50" s="241"/>
      <c r="P50" s="241"/>
      <c r="Q50" s="242">
        <f>IF(D55&lt;0, D55, 0)</f>
        <v>0</v>
      </c>
      <c r="R50" s="242">
        <f>IF(D55&gt;0, D55, 0)</f>
        <v>0</v>
      </c>
      <c r="S50" s="242">
        <f t="shared" si="2"/>
        <v>0</v>
      </c>
      <c r="T50" s="242">
        <f t="shared" si="3"/>
        <v>0</v>
      </c>
      <c r="U50" s="243">
        <f t="shared" si="4"/>
        <v>0</v>
      </c>
      <c r="V50" s="205" t="s">
        <v>164</v>
      </c>
    </row>
    <row r="51" spans="1:22" ht="15.75" customHeight="1" x14ac:dyDescent="0.35">
      <c r="A51" s="298" t="s">
        <v>165</v>
      </c>
      <c r="B51" s="299"/>
      <c r="C51" s="299"/>
      <c r="D51" s="83"/>
      <c r="F51" s="155">
        <f t="shared" si="5"/>
        <v>2023</v>
      </c>
      <c r="G51" s="244"/>
      <c r="H51" s="244"/>
      <c r="I51" s="244"/>
      <c r="J51" s="244"/>
      <c r="K51" s="244"/>
      <c r="L51" s="244"/>
      <c r="M51" s="244"/>
      <c r="N51" s="244"/>
      <c r="O51" s="244"/>
      <c r="P51" s="244"/>
      <c r="Q51" s="245">
        <f>IF(D56&lt;0, D56, 0)</f>
        <v>0</v>
      </c>
      <c r="R51" s="245">
        <f>IF(D56&gt;0, D56, 0)</f>
        <v>0</v>
      </c>
      <c r="S51" s="245">
        <f t="shared" si="2"/>
        <v>0</v>
      </c>
      <c r="T51" s="245">
        <f t="shared" si="3"/>
        <v>0</v>
      </c>
      <c r="U51" s="246">
        <f t="shared" si="4"/>
        <v>0</v>
      </c>
    </row>
    <row r="52" spans="1:22" x14ac:dyDescent="0.35">
      <c r="A52" s="298"/>
      <c r="B52" s="299"/>
      <c r="C52" s="299"/>
      <c r="D52" s="131">
        <f>-D49</f>
        <v>0</v>
      </c>
      <c r="F52" s="153">
        <f t="shared" si="5"/>
        <v>2024</v>
      </c>
      <c r="G52" s="247"/>
      <c r="H52" s="247"/>
      <c r="I52" s="247"/>
      <c r="J52" s="247"/>
      <c r="K52" s="247"/>
      <c r="L52" s="247"/>
      <c r="M52" s="247"/>
      <c r="N52" s="247"/>
      <c r="O52" s="247"/>
      <c r="P52" s="247"/>
      <c r="Q52" s="245">
        <f t="shared" ref="Q52:Q56" si="6">IF(D57&lt;0, D57, 0)</f>
        <v>0</v>
      </c>
      <c r="R52" s="245">
        <f t="shared" ref="R52:R56" si="7">IF(D57&gt;0, D57, 0)</f>
        <v>0</v>
      </c>
      <c r="S52" s="248">
        <f t="shared" si="2"/>
        <v>0</v>
      </c>
      <c r="T52" s="248">
        <f t="shared" si="3"/>
        <v>0</v>
      </c>
      <c r="U52" s="249">
        <f t="shared" si="4"/>
        <v>0</v>
      </c>
    </row>
    <row r="53" spans="1:22" x14ac:dyDescent="0.35">
      <c r="A53" s="141"/>
      <c r="B53" s="80"/>
      <c r="C53" s="363" t="s">
        <v>166</v>
      </c>
      <c r="D53" s="364"/>
      <c r="F53" s="153">
        <f t="shared" si="5"/>
        <v>2025</v>
      </c>
      <c r="G53" s="247"/>
      <c r="H53" s="247"/>
      <c r="I53" s="247"/>
      <c r="J53" s="247"/>
      <c r="K53" s="247"/>
      <c r="L53" s="247"/>
      <c r="M53" s="247"/>
      <c r="N53" s="247"/>
      <c r="O53" s="247"/>
      <c r="P53" s="247"/>
      <c r="Q53" s="245">
        <f t="shared" si="6"/>
        <v>0</v>
      </c>
      <c r="R53" s="245">
        <f t="shared" si="7"/>
        <v>0</v>
      </c>
      <c r="S53" s="248">
        <f t="shared" si="2"/>
        <v>0</v>
      </c>
      <c r="T53" s="248">
        <f t="shared" si="3"/>
        <v>0</v>
      </c>
      <c r="U53" s="249">
        <f t="shared" si="4"/>
        <v>0</v>
      </c>
    </row>
    <row r="54" spans="1:22" ht="15" customHeight="1" x14ac:dyDescent="0.35">
      <c r="A54" s="13" t="s">
        <v>167</v>
      </c>
      <c r="B54" s="202" t="s">
        <v>168</v>
      </c>
      <c r="C54" s="201" t="s">
        <v>169</v>
      </c>
      <c r="D54" s="203">
        <v>7</v>
      </c>
      <c r="F54" s="153">
        <f t="shared" si="5"/>
        <v>2026</v>
      </c>
      <c r="G54" s="247"/>
      <c r="H54" s="247"/>
      <c r="I54" s="247"/>
      <c r="J54" s="247"/>
      <c r="K54" s="247"/>
      <c r="L54" s="247"/>
      <c r="M54" s="247"/>
      <c r="N54" s="247"/>
      <c r="O54" s="247"/>
      <c r="P54" s="247"/>
      <c r="Q54" s="245">
        <f t="shared" si="6"/>
        <v>0</v>
      </c>
      <c r="R54" s="245">
        <f t="shared" si="7"/>
        <v>0</v>
      </c>
      <c r="S54" s="248">
        <f t="shared" si="2"/>
        <v>0</v>
      </c>
      <c r="T54" s="248">
        <f t="shared" si="3"/>
        <v>0</v>
      </c>
      <c r="U54" s="249">
        <f t="shared" si="4"/>
        <v>0</v>
      </c>
    </row>
    <row r="55" spans="1:22" x14ac:dyDescent="0.35">
      <c r="A55" s="13" t="s">
        <v>170</v>
      </c>
      <c r="C55" s="198" t="str">
        <f>C43</f>
        <v>2022</v>
      </c>
      <c r="D55" s="233">
        <f>D$52/$D$54</f>
        <v>0</v>
      </c>
      <c r="F55" s="153">
        <f t="shared" si="5"/>
        <v>2027</v>
      </c>
      <c r="G55" s="247"/>
      <c r="H55" s="247"/>
      <c r="I55" s="247"/>
      <c r="J55" s="247"/>
      <c r="K55" s="247"/>
      <c r="L55" s="247"/>
      <c r="M55" s="247"/>
      <c r="N55" s="247"/>
      <c r="O55" s="247"/>
      <c r="P55" s="247"/>
      <c r="Q55" s="245">
        <f t="shared" si="6"/>
        <v>0</v>
      </c>
      <c r="R55" s="245">
        <f t="shared" si="7"/>
        <v>0</v>
      </c>
      <c r="S55" s="248">
        <f t="shared" si="2"/>
        <v>0</v>
      </c>
      <c r="T55" s="248">
        <f t="shared" si="3"/>
        <v>0</v>
      </c>
      <c r="U55" s="249">
        <f t="shared" si="4"/>
        <v>0</v>
      </c>
    </row>
    <row r="56" spans="1:22" x14ac:dyDescent="0.35">
      <c r="A56" s="13" t="s">
        <v>171</v>
      </c>
      <c r="C56" s="198">
        <f>+C55+1</f>
        <v>2023</v>
      </c>
      <c r="D56" s="233">
        <f>D$52/$D$54</f>
        <v>0</v>
      </c>
      <c r="F56" s="153">
        <f t="shared" si="5"/>
        <v>2028</v>
      </c>
      <c r="G56" s="247"/>
      <c r="H56" s="247"/>
      <c r="I56" s="247"/>
      <c r="J56" s="247"/>
      <c r="K56" s="247"/>
      <c r="L56" s="247"/>
      <c r="M56" s="247"/>
      <c r="N56" s="247"/>
      <c r="O56" s="247"/>
      <c r="P56" s="247"/>
      <c r="Q56" s="245">
        <f t="shared" si="6"/>
        <v>0</v>
      </c>
      <c r="R56" s="245">
        <f t="shared" si="7"/>
        <v>0</v>
      </c>
      <c r="S56" s="248">
        <f t="shared" ref="S56" si="8">+G56+I56+K56+M56+O56+Q56</f>
        <v>0</v>
      </c>
      <c r="T56" s="248">
        <f t="shared" ref="T56" si="9">+H56+J56+L56+N56+P56+R56</f>
        <v>0</v>
      </c>
      <c r="U56" s="249">
        <f t="shared" ref="U56" si="10">SUM(S56:T56)</f>
        <v>0</v>
      </c>
    </row>
    <row r="57" spans="1:22" ht="15" thickBot="1" x14ac:dyDescent="0.4">
      <c r="A57" s="13"/>
      <c r="C57" s="198">
        <f t="shared" ref="C57:C61" si="11">+C56+1</f>
        <v>2024</v>
      </c>
      <c r="D57" s="233">
        <f>D$52/$D$54</f>
        <v>0</v>
      </c>
      <c r="F57" s="154" t="s">
        <v>172</v>
      </c>
      <c r="G57" s="250">
        <f>SUM(G51:G56)</f>
        <v>0</v>
      </c>
      <c r="H57" s="250">
        <f t="shared" ref="H57:S57" si="12">SUM(H51:H56)</f>
        <v>0</v>
      </c>
      <c r="I57" s="250">
        <f t="shared" si="12"/>
        <v>0</v>
      </c>
      <c r="J57" s="250">
        <f t="shared" si="12"/>
        <v>0</v>
      </c>
      <c r="K57" s="250">
        <f t="shared" si="12"/>
        <v>0</v>
      </c>
      <c r="L57" s="250">
        <f t="shared" si="12"/>
        <v>0</v>
      </c>
      <c r="M57" s="250">
        <f t="shared" si="12"/>
        <v>0</v>
      </c>
      <c r="N57" s="250">
        <f t="shared" si="12"/>
        <v>0</v>
      </c>
      <c r="O57" s="250">
        <f t="shared" si="12"/>
        <v>0</v>
      </c>
      <c r="P57" s="250">
        <f t="shared" si="12"/>
        <v>0</v>
      </c>
      <c r="Q57" s="250">
        <f>SUM(Q51:Q56)</f>
        <v>0</v>
      </c>
      <c r="R57" s="250">
        <f>SUM(R51:R56)</f>
        <v>0</v>
      </c>
      <c r="S57" s="250">
        <f t="shared" si="12"/>
        <v>0</v>
      </c>
      <c r="T57" s="250">
        <f>SUM(T51:T56)</f>
        <v>0</v>
      </c>
      <c r="U57" s="251">
        <f>SUM(U51:U56)</f>
        <v>0</v>
      </c>
    </row>
    <row r="58" spans="1:22" x14ac:dyDescent="0.35">
      <c r="A58" s="13" t="s">
        <v>173</v>
      </c>
      <c r="C58" s="198">
        <f t="shared" si="11"/>
        <v>2025</v>
      </c>
      <c r="D58" s="233">
        <f t="shared" ref="D58:D61" si="13">D$52/$D$54</f>
        <v>0</v>
      </c>
      <c r="F58" s="126"/>
      <c r="G58" s="127"/>
      <c r="H58" s="51"/>
      <c r="I58" s="51"/>
    </row>
    <row r="59" spans="1:22" ht="15" customHeight="1" thickBot="1" x14ac:dyDescent="0.4">
      <c r="A59" s="13" t="s">
        <v>174</v>
      </c>
      <c r="C59" s="198">
        <f t="shared" si="11"/>
        <v>2026</v>
      </c>
      <c r="D59" s="233">
        <f t="shared" si="13"/>
        <v>0</v>
      </c>
    </row>
    <row r="60" spans="1:22" x14ac:dyDescent="0.35">
      <c r="A60" s="35" t="s">
        <v>175</v>
      </c>
      <c r="C60" s="198">
        <f t="shared" si="11"/>
        <v>2027</v>
      </c>
      <c r="D60" s="233">
        <f t="shared" si="13"/>
        <v>0</v>
      </c>
      <c r="F60" s="318" t="s">
        <v>94</v>
      </c>
      <c r="G60" s="320"/>
      <c r="H60" s="316" t="s">
        <v>95</v>
      </c>
      <c r="I60" s="316" t="s">
        <v>96</v>
      </c>
      <c r="J60" s="339" t="s">
        <v>97</v>
      </c>
      <c r="K60" s="340"/>
    </row>
    <row r="61" spans="1:22" ht="15" customHeight="1" thickBot="1" x14ac:dyDescent="0.4">
      <c r="A61" s="125"/>
      <c r="C61" s="198">
        <f t="shared" si="11"/>
        <v>2028</v>
      </c>
      <c r="D61" s="233">
        <f t="shared" si="13"/>
        <v>0</v>
      </c>
      <c r="F61" s="321"/>
      <c r="G61" s="323"/>
      <c r="H61" s="317"/>
      <c r="I61" s="317"/>
      <c r="J61" s="339"/>
      <c r="K61" s="340"/>
    </row>
    <row r="62" spans="1:22" ht="15" thickBot="1" x14ac:dyDescent="0.4">
      <c r="A62" s="128"/>
      <c r="B62" s="129"/>
      <c r="C62" s="156" t="s">
        <v>176</v>
      </c>
      <c r="D62" s="234">
        <f>D52</f>
        <v>0</v>
      </c>
      <c r="F62" s="302" t="s">
        <v>99</v>
      </c>
      <c r="G62" s="303"/>
      <c r="H62" s="269">
        <f>D13</f>
        <v>0</v>
      </c>
      <c r="I62" s="269">
        <f>H13</f>
        <v>0</v>
      </c>
      <c r="L62" s="14"/>
      <c r="M62" s="14"/>
    </row>
    <row r="63" spans="1:22" ht="14.65" customHeight="1" thickBot="1" x14ac:dyDescent="0.4">
      <c r="F63" s="304"/>
      <c r="G63" s="305"/>
      <c r="H63" s="273"/>
      <c r="I63" s="273"/>
      <c r="L63" s="14"/>
      <c r="M63" s="14"/>
    </row>
    <row r="64" spans="1:22" ht="15" customHeight="1" x14ac:dyDescent="0.35">
      <c r="F64" s="302" t="s">
        <v>103</v>
      </c>
      <c r="G64" s="303"/>
      <c r="H64" s="270"/>
      <c r="I64" s="270"/>
      <c r="K64" s="14"/>
      <c r="L64" s="14"/>
      <c r="M64" s="14"/>
    </row>
    <row r="65" spans="1:25" x14ac:dyDescent="0.35">
      <c r="F65" s="306"/>
      <c r="G65" s="307"/>
      <c r="H65" s="272">
        <f>E13</f>
        <v>0</v>
      </c>
      <c r="I65" s="272">
        <f>I13</f>
        <v>0</v>
      </c>
      <c r="K65" s="14"/>
      <c r="L65" s="14"/>
      <c r="M65" s="14"/>
      <c r="N65" s="15"/>
      <c r="O65" s="15"/>
      <c r="P65" s="15"/>
      <c r="Q65" s="15"/>
      <c r="R65" s="15"/>
      <c r="S65" s="15"/>
      <c r="T65" s="15"/>
      <c r="U65" s="15"/>
      <c r="V65" s="15"/>
      <c r="W65" s="7"/>
      <c r="X65" s="15"/>
      <c r="Y65" s="7"/>
    </row>
    <row r="66" spans="1:25" x14ac:dyDescent="0.35">
      <c r="F66" s="304"/>
      <c r="G66" s="305"/>
      <c r="H66" s="273"/>
      <c r="I66" s="273"/>
      <c r="J66" s="15"/>
      <c r="K66" s="14"/>
      <c r="L66" s="14"/>
      <c r="M66" s="14"/>
    </row>
    <row r="67" spans="1:25" ht="14.65" customHeight="1" thickBot="1" x14ac:dyDescent="0.4">
      <c r="F67" s="308" t="s">
        <v>105</v>
      </c>
      <c r="G67" s="309"/>
      <c r="H67" s="274">
        <f>F13</f>
        <v>0</v>
      </c>
      <c r="I67" s="274">
        <f>J13</f>
        <v>0</v>
      </c>
      <c r="K67" s="14"/>
      <c r="L67" s="14"/>
      <c r="M67" s="14"/>
    </row>
    <row r="68" spans="1:25" x14ac:dyDescent="0.35">
      <c r="F68" s="302" t="s">
        <v>107</v>
      </c>
      <c r="G68" s="303"/>
      <c r="H68" s="270"/>
      <c r="I68" s="270"/>
      <c r="K68" s="14"/>
      <c r="L68" s="14"/>
      <c r="M68" s="14"/>
    </row>
    <row r="69" spans="1:25" x14ac:dyDescent="0.35">
      <c r="F69" s="306"/>
      <c r="G69" s="307"/>
      <c r="H69" s="283"/>
      <c r="I69" s="283"/>
      <c r="K69" s="14"/>
      <c r="L69" s="14"/>
      <c r="M69" s="14"/>
    </row>
    <row r="70" spans="1:25" x14ac:dyDescent="0.35">
      <c r="F70" s="306"/>
      <c r="G70" s="307"/>
      <c r="H70" s="272">
        <f>T57</f>
        <v>0</v>
      </c>
      <c r="I70" s="272">
        <f>S57</f>
        <v>0</v>
      </c>
      <c r="K70" s="14"/>
      <c r="L70" s="14"/>
      <c r="M70" s="14"/>
    </row>
    <row r="71" spans="1:25" ht="15" thickBot="1" x14ac:dyDescent="0.4">
      <c r="F71" s="304"/>
      <c r="G71" s="305"/>
      <c r="H71" s="284"/>
      <c r="I71" s="284"/>
      <c r="K71" s="14"/>
      <c r="L71" s="14"/>
      <c r="M71" s="14"/>
    </row>
    <row r="72" spans="1:25" x14ac:dyDescent="0.35">
      <c r="F72" s="302" t="s">
        <v>110</v>
      </c>
      <c r="G72" s="303"/>
      <c r="H72" s="269">
        <f>B16</f>
        <v>0</v>
      </c>
      <c r="I72" s="269"/>
      <c r="K72" s="14"/>
      <c r="L72" s="14"/>
      <c r="M72" s="14"/>
    </row>
    <row r="73" spans="1:25" ht="15" customHeight="1" thickBot="1" x14ac:dyDescent="0.4">
      <c r="F73" s="304"/>
      <c r="G73" s="305"/>
      <c r="H73" s="273"/>
      <c r="I73" s="273"/>
      <c r="K73" s="14"/>
      <c r="L73" s="14"/>
      <c r="M73" s="14"/>
    </row>
    <row r="74" spans="1:25" ht="15" thickBot="1" x14ac:dyDescent="0.4">
      <c r="F74" s="308" t="s">
        <v>112</v>
      </c>
      <c r="G74" s="309"/>
      <c r="H74" s="274">
        <f>SUM(H62:H73)</f>
        <v>0</v>
      </c>
      <c r="I74" s="274">
        <f>SUM(I62:I73)</f>
        <v>0</v>
      </c>
      <c r="K74" s="14"/>
      <c r="L74" s="14"/>
      <c r="M74" s="14"/>
    </row>
    <row r="75" spans="1:25" x14ac:dyDescent="0.35">
      <c r="K75" s="14"/>
      <c r="L75" s="14"/>
      <c r="M75" s="14"/>
      <c r="P75" s="69"/>
      <c r="Q75" s="69"/>
      <c r="R75" s="69"/>
      <c r="S75" s="69"/>
      <c r="T75" s="69"/>
      <c r="U75" s="69"/>
      <c r="V75" s="69"/>
      <c r="W75" s="69"/>
      <c r="X75" s="69"/>
    </row>
    <row r="76" spans="1:25" x14ac:dyDescent="0.35">
      <c r="A76" s="51"/>
      <c r="B76" s="354" t="s">
        <v>177</v>
      </c>
      <c r="C76" s="377"/>
      <c r="D76" s="377"/>
      <c r="E76" s="377"/>
      <c r="F76" s="377"/>
      <c r="G76" s="377"/>
      <c r="H76" s="355"/>
      <c r="M76" s="2"/>
      <c r="P76" s="2"/>
      <c r="Q76" s="2"/>
      <c r="R76" s="2"/>
      <c r="S76" s="2"/>
      <c r="T76" s="2"/>
      <c r="U76" s="2"/>
      <c r="V76" s="2"/>
      <c r="W76" s="2"/>
      <c r="X76" s="2"/>
    </row>
    <row r="77" spans="1:25" ht="29" x14ac:dyDescent="0.35">
      <c r="B77" s="85" t="s">
        <v>178</v>
      </c>
      <c r="C77" s="86" t="s">
        <v>115</v>
      </c>
      <c r="D77" s="86" t="s">
        <v>116</v>
      </c>
      <c r="E77" s="86" t="s">
        <v>117</v>
      </c>
      <c r="F77" s="86" t="s">
        <v>118</v>
      </c>
      <c r="G77" s="371" t="s">
        <v>119</v>
      </c>
      <c r="H77" s="371" t="s">
        <v>120</v>
      </c>
      <c r="I77" s="14"/>
      <c r="M77" s="2"/>
      <c r="P77" s="2"/>
      <c r="Q77" s="2"/>
      <c r="R77" s="2"/>
      <c r="S77" s="2"/>
      <c r="T77" s="2"/>
      <c r="U77" s="2"/>
      <c r="V77" s="2"/>
      <c r="W77" s="2"/>
      <c r="X77" s="2"/>
    </row>
    <row r="78" spans="1:25" x14ac:dyDescent="0.35">
      <c r="A78" s="149" t="s">
        <v>121</v>
      </c>
      <c r="B78" s="41">
        <f>C12</f>
        <v>0</v>
      </c>
      <c r="C78" s="41">
        <f>G12</f>
        <v>0</v>
      </c>
      <c r="D78" s="41">
        <f>B15</f>
        <v>0</v>
      </c>
      <c r="E78" s="41">
        <f>K12</f>
        <v>0</v>
      </c>
      <c r="F78" s="41">
        <f>SUM(G50:P56)</f>
        <v>0</v>
      </c>
      <c r="G78" s="372"/>
      <c r="H78" s="372"/>
      <c r="I78" s="14"/>
      <c r="J78" s="14"/>
      <c r="M78" s="2"/>
      <c r="P78" s="2"/>
      <c r="Q78" s="2"/>
      <c r="R78" s="2"/>
      <c r="S78" s="2"/>
      <c r="T78" s="2"/>
      <c r="U78" s="2"/>
      <c r="V78" s="2"/>
      <c r="W78" s="2"/>
      <c r="X78" s="2"/>
    </row>
    <row r="79" spans="1:25" ht="15" customHeight="1" thickBot="1" x14ac:dyDescent="0.4">
      <c r="A79" s="149" t="s">
        <v>122</v>
      </c>
      <c r="B79" s="46">
        <f>C13</f>
        <v>0</v>
      </c>
      <c r="C79" s="46">
        <f>G13</f>
        <v>0</v>
      </c>
      <c r="D79" s="46">
        <f>B16</f>
        <v>0</v>
      </c>
      <c r="E79" s="46">
        <f>K13</f>
        <v>0</v>
      </c>
      <c r="F79" s="46">
        <f>U57</f>
        <v>0</v>
      </c>
      <c r="G79" s="373"/>
      <c r="H79" s="373"/>
      <c r="I79" s="340" t="s">
        <v>290</v>
      </c>
      <c r="J79" s="340"/>
      <c r="M79" s="2"/>
      <c r="P79" s="2"/>
      <c r="Q79" s="2"/>
      <c r="R79" s="2"/>
      <c r="S79" s="2"/>
      <c r="T79" s="2"/>
      <c r="U79" s="2"/>
      <c r="V79" s="2"/>
      <c r="W79" s="2"/>
      <c r="X79" s="2"/>
    </row>
    <row r="80" spans="1:25" ht="28" customHeight="1" x14ac:dyDescent="0.35">
      <c r="A80" s="87" t="s">
        <v>123</v>
      </c>
      <c r="B80" s="147">
        <f>B78-B79</f>
        <v>0</v>
      </c>
      <c r="C80" s="147">
        <f>C78-C79</f>
        <v>0</v>
      </c>
      <c r="D80" s="147">
        <f>D78-D79</f>
        <v>0</v>
      </c>
      <c r="E80" s="147">
        <f>E78-E79</f>
        <v>0</v>
      </c>
      <c r="F80" s="147">
        <f>F78-F79</f>
        <v>0</v>
      </c>
      <c r="G80" s="147">
        <f>SUM(B80:F80)</f>
        <v>0</v>
      </c>
      <c r="H80" s="148"/>
      <c r="I80" s="340"/>
      <c r="J80" s="340"/>
      <c r="M80" s="2"/>
      <c r="P80" s="2"/>
      <c r="Q80" s="2"/>
      <c r="R80" s="2"/>
      <c r="S80" s="2"/>
      <c r="T80" s="2"/>
      <c r="U80" s="2"/>
      <c r="V80" s="2"/>
    </row>
    <row r="81" spans="1:24" x14ac:dyDescent="0.35">
      <c r="J81" s="14"/>
      <c r="M81" s="7"/>
      <c r="N81" s="7"/>
      <c r="O81" s="7"/>
      <c r="P81" s="7"/>
      <c r="Q81" s="7"/>
      <c r="R81" s="7"/>
      <c r="S81" s="7"/>
      <c r="T81" s="7"/>
      <c r="U81" s="7"/>
      <c r="V81" s="7"/>
      <c r="W81" s="7"/>
      <c r="X81" s="7"/>
    </row>
    <row r="82" spans="1:24" x14ac:dyDescent="0.35">
      <c r="A82" s="51"/>
      <c r="B82" s="41">
        <f>B80</f>
        <v>0</v>
      </c>
      <c r="C82" s="376" t="s">
        <v>124</v>
      </c>
      <c r="D82" s="335"/>
      <c r="F82" s="2"/>
    </row>
    <row r="83" spans="1:24" x14ac:dyDescent="0.35">
      <c r="A83" s="51"/>
      <c r="B83" s="41">
        <f>C80</f>
        <v>0</v>
      </c>
      <c r="C83" s="350" t="s">
        <v>125</v>
      </c>
      <c r="D83" s="349"/>
      <c r="F83" s="2"/>
      <c r="G83" s="351" t="s">
        <v>126</v>
      </c>
      <c r="H83" s="351"/>
      <c r="I83" s="351"/>
      <c r="J83" s="351"/>
      <c r="K83" s="351"/>
    </row>
    <row r="84" spans="1:24" x14ac:dyDescent="0.35">
      <c r="A84" s="51"/>
      <c r="B84" s="41">
        <f>D80</f>
        <v>0</v>
      </c>
      <c r="C84" s="350" t="s">
        <v>127</v>
      </c>
      <c r="D84" s="349"/>
      <c r="F84" s="41">
        <f>L13</f>
        <v>0</v>
      </c>
      <c r="G84" s="352" t="s">
        <v>128</v>
      </c>
      <c r="H84" s="353"/>
      <c r="I84" s="353"/>
      <c r="J84" s="353"/>
      <c r="K84" s="353"/>
      <c r="L84" s="161"/>
      <c r="M84" s="161"/>
    </row>
    <row r="85" spans="1:24" x14ac:dyDescent="0.35">
      <c r="B85" s="41">
        <f>E80</f>
        <v>0</v>
      </c>
      <c r="C85" s="350" t="s">
        <v>129</v>
      </c>
      <c r="D85" s="349"/>
      <c r="F85" s="41">
        <f>U50</f>
        <v>0</v>
      </c>
      <c r="G85" s="350" t="s">
        <v>179</v>
      </c>
      <c r="H85" s="349"/>
      <c r="I85" s="349"/>
      <c r="J85" s="349"/>
      <c r="K85" s="349"/>
      <c r="L85" s="161"/>
      <c r="M85" s="161"/>
    </row>
    <row r="86" spans="1:24" x14ac:dyDescent="0.35">
      <c r="B86" s="41">
        <f>F80</f>
        <v>0</v>
      </c>
      <c r="C86" s="360" t="s">
        <v>180</v>
      </c>
      <c r="D86" s="361"/>
      <c r="E86" s="362"/>
      <c r="F86" s="41">
        <f>-710199.81*B13</f>
        <v>0</v>
      </c>
      <c r="G86" s="350" t="s">
        <v>132</v>
      </c>
      <c r="H86" s="349"/>
      <c r="I86" s="349"/>
      <c r="J86" s="349"/>
      <c r="K86" s="349"/>
      <c r="L86" s="161"/>
      <c r="M86" s="161"/>
    </row>
    <row r="87" spans="1:24" x14ac:dyDescent="0.35">
      <c r="B87" s="41">
        <f>H80</f>
        <v>0</v>
      </c>
      <c r="C87" s="350" t="s">
        <v>133</v>
      </c>
      <c r="D87" s="349"/>
      <c r="F87" s="138"/>
      <c r="G87" s="350" t="s">
        <v>134</v>
      </c>
      <c r="H87" s="349"/>
      <c r="I87" s="349"/>
      <c r="J87" s="349"/>
      <c r="K87" s="349"/>
      <c r="L87" s="161"/>
      <c r="M87" s="161"/>
    </row>
    <row r="88" spans="1:24" ht="15" thickBot="1" x14ac:dyDescent="0.4">
      <c r="B88" s="6">
        <f>SUM(B82:B87)</f>
        <v>0</v>
      </c>
      <c r="C88" s="349" t="s">
        <v>135</v>
      </c>
      <c r="D88" s="349"/>
      <c r="F88" s="6">
        <f>SUM(F84:F87)</f>
        <v>0</v>
      </c>
      <c r="G88" s="349" t="s">
        <v>136</v>
      </c>
      <c r="H88" s="349"/>
      <c r="I88" s="349"/>
      <c r="J88" s="349"/>
      <c r="K88" s="349"/>
    </row>
    <row r="89" spans="1:24" ht="15" thickTop="1" x14ac:dyDescent="0.35"/>
    <row r="90" spans="1:24" x14ac:dyDescent="0.35">
      <c r="D90" s="89" t="s">
        <v>137</v>
      </c>
      <c r="E90" s="90" t="e">
        <f>B88/F88</f>
        <v>#DIV/0!</v>
      </c>
    </row>
  </sheetData>
  <mergeCells count="60">
    <mergeCell ref="C88:D88"/>
    <mergeCell ref="G77:G79"/>
    <mergeCell ref="H77:H79"/>
    <mergeCell ref="D43:D44"/>
    <mergeCell ref="G88:K88"/>
    <mergeCell ref="K43:L43"/>
    <mergeCell ref="C82:D82"/>
    <mergeCell ref="C83:D83"/>
    <mergeCell ref="C84:D84"/>
    <mergeCell ref="C85:D85"/>
    <mergeCell ref="I79:J80"/>
    <mergeCell ref="B76:H76"/>
    <mergeCell ref="F72:G73"/>
    <mergeCell ref="F74:G74"/>
    <mergeCell ref="H60:H61"/>
    <mergeCell ref="I60:I61"/>
    <mergeCell ref="C86:E86"/>
    <mergeCell ref="J60:K61"/>
    <mergeCell ref="F41:U41"/>
    <mergeCell ref="C53:D53"/>
    <mergeCell ref="C87:D87"/>
    <mergeCell ref="A41:D41"/>
    <mergeCell ref="U42:U44"/>
    <mergeCell ref="S42:S44"/>
    <mergeCell ref="T42:T44"/>
    <mergeCell ref="Q42:R42"/>
    <mergeCell ref="A51:C52"/>
    <mergeCell ref="F62:G63"/>
    <mergeCell ref="F64:G66"/>
    <mergeCell ref="F67:G67"/>
    <mergeCell ref="F68:G71"/>
    <mergeCell ref="K42:L42"/>
    <mergeCell ref="F60:G61"/>
    <mergeCell ref="G86:K86"/>
    <mergeCell ref="G87:K87"/>
    <mergeCell ref="G83:K83"/>
    <mergeCell ref="G84:K84"/>
    <mergeCell ref="G85:K85"/>
    <mergeCell ref="A1:B1"/>
    <mergeCell ref="C3:L3"/>
    <mergeCell ref="C4:L4"/>
    <mergeCell ref="G39:P39"/>
    <mergeCell ref="G40:P40"/>
    <mergeCell ref="D5:L5"/>
    <mergeCell ref="H6:K6"/>
    <mergeCell ref="A19:E19"/>
    <mergeCell ref="D6:G6"/>
    <mergeCell ref="A35:D35"/>
    <mergeCell ref="A31:C31"/>
    <mergeCell ref="C6:C7"/>
    <mergeCell ref="L6:L7"/>
    <mergeCell ref="I42:J42"/>
    <mergeCell ref="I43:J43"/>
    <mergeCell ref="G42:H42"/>
    <mergeCell ref="G43:H43"/>
    <mergeCell ref="Q43:R43"/>
    <mergeCell ref="O42:P42"/>
    <mergeCell ref="O43:P43"/>
    <mergeCell ref="M42:N42"/>
    <mergeCell ref="M43:N43"/>
  </mergeCells>
  <dataValidations xWindow="1760" yWindow="698" count="4">
    <dataValidation allowBlank="1" showInputMessage="1" showErrorMessage="1" promptTitle="Deferred Inflows" prompt="Enter amounts in this column as credits (-)." sqref="M48:M49 G45:G56" xr:uid="{00000000-0002-0000-0300-000000000000}"/>
    <dataValidation allowBlank="1" showInputMessage="1" showErrorMessage="1" promptTitle="Deferred Outlows" prompt="Enter amounts in this column as debits (+)." sqref="M45:M47 M50:M56 N45:N56 H45:L56" xr:uid="{00000000-0002-0000-0300-000001000000}"/>
    <dataValidation allowBlank="1" showInputMessage="1" showErrorMessage="1" prompt="If you have more than one DRS ORG ID number, combine the percentages." sqref="B12:B13" xr:uid="{00000000-0002-0000-0300-000002000000}"/>
    <dataValidation allowBlank="1" showInputMessage="1" showErrorMessage="1" promptTitle="Deferred Outflows" prompt="Enter amounts in this column as debits (+)." sqref="Q50:R50" xr:uid="{00000000-0002-0000-0300-000003000000}"/>
  </dataValidations>
  <pageMargins left="0.7" right="0.7" top="0.75" bottom="0.75" header="0.3" footer="0.3"/>
  <pageSetup paperSize="17" orientation="landscape" cellComments="asDisplayed" r:id="rId1"/>
  <ignoredErrors>
    <ignoredError sqref="G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96"/>
  <sheetViews>
    <sheetView showGridLines="0" topLeftCell="A59" zoomScaleNormal="100" workbookViewId="0">
      <selection activeCell="I85" sqref="I85:J86"/>
    </sheetView>
  </sheetViews>
  <sheetFormatPr defaultColWidth="9.1796875" defaultRowHeight="14.5" x14ac:dyDescent="0.35"/>
  <cols>
    <col min="1" max="1" width="51.7265625" bestFit="1" customWidth="1"/>
    <col min="2" max="2" width="10.1796875" bestFit="1" customWidth="1"/>
    <col min="3" max="3" width="12.7265625" bestFit="1" customWidth="1"/>
    <col min="4" max="4" width="15.26953125" bestFit="1" customWidth="1"/>
    <col min="5" max="5" width="14.26953125" bestFit="1" customWidth="1"/>
    <col min="6" max="6" width="17" bestFit="1" customWidth="1"/>
    <col min="7" max="7" width="14" bestFit="1" customWidth="1"/>
    <col min="8" max="8" width="13.26953125" bestFit="1" customWidth="1"/>
    <col min="9" max="9" width="14.26953125" bestFit="1" customWidth="1"/>
    <col min="10" max="10" width="12.453125" bestFit="1" customWidth="1"/>
    <col min="11" max="11" width="14" bestFit="1" customWidth="1"/>
    <col min="12" max="12" width="12.54296875" bestFit="1" customWidth="1"/>
    <col min="13" max="20" width="9.7265625" bestFit="1" customWidth="1"/>
    <col min="21" max="22" width="9.7265625" customWidth="1"/>
    <col min="23" max="23" width="6.54296875" bestFit="1" customWidth="1"/>
    <col min="24" max="24" width="24.1796875" bestFit="1" customWidth="1"/>
    <col min="25" max="25" width="15.7265625" customWidth="1"/>
  </cols>
  <sheetData>
    <row r="1" spans="1:24" ht="15.5" x14ac:dyDescent="0.35">
      <c r="A1" s="91" t="s">
        <v>63</v>
      </c>
    </row>
    <row r="2" spans="1:24" x14ac:dyDescent="0.35">
      <c r="C2" s="51"/>
      <c r="D2" s="51"/>
      <c r="E2" s="51"/>
      <c r="F2" s="51"/>
      <c r="G2" s="51"/>
      <c r="H2" s="51"/>
      <c r="I2" s="51"/>
      <c r="J2" s="51"/>
      <c r="K2" s="51"/>
      <c r="L2" s="51"/>
      <c r="M2" s="39"/>
      <c r="N2" s="39"/>
      <c r="O2" s="39"/>
      <c r="P2" s="39"/>
      <c r="Q2" s="39"/>
      <c r="R2" s="39"/>
      <c r="S2" s="39"/>
      <c r="T2" s="39"/>
      <c r="U2" s="39"/>
      <c r="V2" s="39"/>
      <c r="W2" s="39"/>
      <c r="X2" s="39"/>
    </row>
    <row r="3" spans="1:24" x14ac:dyDescent="0.35">
      <c r="C3" s="330" t="s">
        <v>64</v>
      </c>
      <c r="D3" s="330"/>
      <c r="E3" s="330"/>
      <c r="F3" s="330"/>
      <c r="G3" s="330"/>
      <c r="H3" s="330"/>
      <c r="I3" s="330"/>
      <c r="J3" s="330"/>
      <c r="K3" s="330"/>
      <c r="L3" s="330"/>
    </row>
    <row r="4" spans="1:24" x14ac:dyDescent="0.35">
      <c r="C4" s="330" t="s">
        <v>138</v>
      </c>
      <c r="D4" s="330"/>
      <c r="E4" s="330"/>
      <c r="F4" s="330"/>
      <c r="G4" s="330"/>
      <c r="H4" s="330"/>
      <c r="I4" s="330"/>
      <c r="J4" s="330"/>
      <c r="K4" s="330"/>
      <c r="L4" s="330"/>
    </row>
    <row r="5" spans="1:24" ht="15" thickBot="1" x14ac:dyDescent="0.4">
      <c r="D5" s="341"/>
      <c r="E5" s="341"/>
      <c r="F5" s="341"/>
      <c r="G5" s="341"/>
      <c r="H5" s="341"/>
      <c r="I5" s="341"/>
      <c r="J5" s="341"/>
      <c r="K5" s="341"/>
      <c r="L5" s="341"/>
      <c r="M5" s="8"/>
      <c r="N5" s="8"/>
      <c r="O5" s="8"/>
      <c r="P5" s="8"/>
      <c r="Q5" s="8"/>
      <c r="R5" s="8"/>
      <c r="S5" s="8"/>
      <c r="T5" s="8"/>
      <c r="U5" s="8"/>
      <c r="V5" s="8"/>
      <c r="W5" s="8"/>
      <c r="X5" s="8"/>
    </row>
    <row r="6" spans="1:24" ht="15" customHeight="1" x14ac:dyDescent="0.35">
      <c r="A6" s="219"/>
      <c r="C6" s="331" t="s">
        <v>66</v>
      </c>
      <c r="D6" s="342" t="s">
        <v>67</v>
      </c>
      <c r="E6" s="343"/>
      <c r="F6" s="343"/>
      <c r="G6" s="344"/>
      <c r="H6" s="359" t="s">
        <v>68</v>
      </c>
      <c r="I6" s="346"/>
      <c r="J6" s="346"/>
      <c r="K6" s="347"/>
      <c r="L6" s="333" t="s">
        <v>69</v>
      </c>
    </row>
    <row r="7" spans="1:24" ht="116" x14ac:dyDescent="0.35">
      <c r="A7" s="64" t="s">
        <v>181</v>
      </c>
      <c r="C7" s="332"/>
      <c r="D7" s="94" t="s">
        <v>71</v>
      </c>
      <c r="E7" s="92" t="s">
        <v>72</v>
      </c>
      <c r="F7" s="92" t="s">
        <v>73</v>
      </c>
      <c r="G7" s="95" t="s">
        <v>74</v>
      </c>
      <c r="H7" s="96" t="s">
        <v>71</v>
      </c>
      <c r="I7" s="93" t="s">
        <v>72</v>
      </c>
      <c r="J7" s="93" t="s">
        <v>75</v>
      </c>
      <c r="K7" s="97" t="s">
        <v>76</v>
      </c>
      <c r="L7" s="334"/>
      <c r="M7" s="121"/>
      <c r="N7" s="121"/>
      <c r="O7" s="121"/>
      <c r="P7" s="121"/>
      <c r="Q7" s="121"/>
      <c r="R7" s="121"/>
      <c r="S7" s="121"/>
      <c r="T7" s="121"/>
      <c r="U7" s="121"/>
      <c r="V7" s="121"/>
      <c r="W7" s="121"/>
      <c r="X7" s="121"/>
    </row>
    <row r="8" spans="1:24" x14ac:dyDescent="0.35">
      <c r="A8" s="51" t="str">
        <f>'1,2,3 - PERS_1'!A8</f>
        <v>PEFI - Prior year (2021) balances</v>
      </c>
      <c r="C8" s="103">
        <v>229739000</v>
      </c>
      <c r="D8" s="104">
        <v>23574124</v>
      </c>
      <c r="E8" s="105"/>
      <c r="F8" s="106">
        <v>35768</v>
      </c>
      <c r="G8" s="114">
        <v>23609892</v>
      </c>
      <c r="H8" s="118">
        <v>-907994</v>
      </c>
      <c r="I8" s="115">
        <v>-164562685</v>
      </c>
      <c r="J8" s="119">
        <v>-23491497</v>
      </c>
      <c r="K8" s="107">
        <v>-188962176</v>
      </c>
      <c r="L8" s="120"/>
      <c r="M8" s="1"/>
      <c r="N8" s="1"/>
      <c r="O8" s="1"/>
      <c r="P8" s="1"/>
      <c r="Q8" s="1"/>
      <c r="R8" s="1"/>
      <c r="S8" s="1"/>
      <c r="T8" s="1"/>
      <c r="U8" s="1"/>
      <c r="V8" s="1"/>
      <c r="W8" s="1"/>
      <c r="X8" s="1"/>
    </row>
    <row r="9" spans="1:24" ht="15" thickBot="1" x14ac:dyDescent="0.4">
      <c r="A9" s="51" t="str">
        <f>'1,2,3 - PERS_1'!A9</f>
        <v>PEFI - Current year (2022) balances</v>
      </c>
      <c r="C9" s="108">
        <v>71500000</v>
      </c>
      <c r="D9" s="109">
        <v>37143788</v>
      </c>
      <c r="E9" s="110"/>
      <c r="F9" s="110">
        <v>52490237</v>
      </c>
      <c r="G9" s="111">
        <f>SUM(D9:F9)</f>
        <v>89634025</v>
      </c>
      <c r="H9" s="116">
        <v>-786928</v>
      </c>
      <c r="I9" s="117">
        <v>-50142467</v>
      </c>
      <c r="J9" s="117">
        <v>-20971762</v>
      </c>
      <c r="K9" s="112">
        <f>+SUM(H9:J9)</f>
        <v>-71901157</v>
      </c>
      <c r="L9" s="113">
        <v>19694000</v>
      </c>
      <c r="M9" s="34"/>
      <c r="N9" s="34"/>
      <c r="O9" s="34"/>
      <c r="P9" s="34"/>
      <c r="Q9" s="34"/>
      <c r="R9" s="34"/>
      <c r="S9" s="34"/>
      <c r="T9" s="34"/>
      <c r="U9" s="34"/>
      <c r="V9" s="34"/>
      <c r="W9" s="34"/>
      <c r="X9" s="34"/>
    </row>
    <row r="11" spans="1:24" ht="15" thickBot="1" x14ac:dyDescent="0.4">
      <c r="A11" t="s">
        <v>79</v>
      </c>
    </row>
    <row r="12" spans="1:24" ht="15" thickBot="1" x14ac:dyDescent="0.4">
      <c r="A12" t="str">
        <f>'1,2,3 - PERS_1'!A12</f>
        <v>2021 - enter you allocation % in the yellow cell</v>
      </c>
      <c r="B12" s="68"/>
      <c r="C12" s="253">
        <f>C8*$B$12</f>
        <v>0</v>
      </c>
      <c r="D12" s="254">
        <f t="shared" ref="D12:K12" si="0">D8*$B$12</f>
        <v>0</v>
      </c>
      <c r="E12" s="254">
        <f t="shared" si="0"/>
        <v>0</v>
      </c>
      <c r="F12" s="254">
        <f t="shared" si="0"/>
        <v>0</v>
      </c>
      <c r="G12" s="101">
        <f t="shared" si="0"/>
        <v>0</v>
      </c>
      <c r="H12" s="255">
        <f t="shared" si="0"/>
        <v>0</v>
      </c>
      <c r="I12" s="255">
        <f t="shared" si="0"/>
        <v>0</v>
      </c>
      <c r="J12" s="255">
        <f t="shared" si="0"/>
        <v>0</v>
      </c>
      <c r="K12" s="256">
        <f t="shared" si="0"/>
        <v>0</v>
      </c>
      <c r="L12" s="2"/>
      <c r="M12" s="69"/>
      <c r="N12" s="69"/>
      <c r="O12" s="69"/>
      <c r="P12" s="69"/>
      <c r="Q12" s="69"/>
      <c r="R12" s="69"/>
      <c r="S12" s="69"/>
      <c r="T12" s="69"/>
      <c r="U12" s="69"/>
      <c r="V12" s="69"/>
      <c r="W12" s="69"/>
      <c r="X12" s="69"/>
    </row>
    <row r="13" spans="1:24" ht="15" thickBot="1" x14ac:dyDescent="0.4">
      <c r="A13" t="str">
        <f>'1,2,3 - PERS_1'!A13</f>
        <v>2022 - enter you allocation % in the yellow cell</v>
      </c>
      <c r="B13" s="68"/>
      <c r="C13" s="253">
        <f>C9*$B$13</f>
        <v>0</v>
      </c>
      <c r="D13" s="254">
        <f>D9*$B$13</f>
        <v>0</v>
      </c>
      <c r="E13" s="254">
        <f t="shared" ref="E13:L13" si="1">E9*$B$13</f>
        <v>0</v>
      </c>
      <c r="F13" s="254">
        <f t="shared" si="1"/>
        <v>0</v>
      </c>
      <c r="G13" s="101">
        <f t="shared" si="1"/>
        <v>0</v>
      </c>
      <c r="H13" s="255">
        <f t="shared" si="1"/>
        <v>0</v>
      </c>
      <c r="I13" s="255">
        <f t="shared" si="1"/>
        <v>0</v>
      </c>
      <c r="J13" s="255">
        <f t="shared" si="1"/>
        <v>0</v>
      </c>
      <c r="K13" s="256">
        <f t="shared" si="1"/>
        <v>0</v>
      </c>
      <c r="L13" s="41">
        <f t="shared" si="1"/>
        <v>0</v>
      </c>
      <c r="M13" s="69"/>
      <c r="N13" s="69"/>
      <c r="O13" s="69"/>
      <c r="P13" s="69"/>
      <c r="Q13" s="69"/>
      <c r="R13" s="69"/>
      <c r="S13" s="69"/>
      <c r="T13" s="69"/>
      <c r="U13" s="69"/>
      <c r="V13" s="69"/>
      <c r="W13" s="69"/>
      <c r="X13" s="69"/>
    </row>
    <row r="15" spans="1:24" x14ac:dyDescent="0.35">
      <c r="A15" t="str">
        <f>'1,2,3 - PERS_1'!A15</f>
        <v xml:space="preserve">Contributions from 7/1/21 to 12/31/21: </v>
      </c>
      <c r="B15" s="70"/>
    </row>
    <row r="16" spans="1:24" x14ac:dyDescent="0.35">
      <c r="A16" t="str">
        <f>'1,2,3 - PERS_1'!A16</f>
        <v xml:space="preserve">Contributions from 7/1/22 to 12/31/22: </v>
      </c>
      <c r="B16" s="70"/>
    </row>
    <row r="17" spans="1:7" x14ac:dyDescent="0.35">
      <c r="G17" s="51"/>
    </row>
    <row r="18" spans="1:7" x14ac:dyDescent="0.35">
      <c r="G18" s="51"/>
    </row>
    <row r="19" spans="1:7" x14ac:dyDescent="0.35">
      <c r="A19" s="327" t="s">
        <v>84</v>
      </c>
      <c r="B19" s="327"/>
      <c r="C19" s="327"/>
      <c r="D19" s="327"/>
      <c r="E19" s="327"/>
    </row>
    <row r="20" spans="1:7" x14ac:dyDescent="0.35">
      <c r="B20" s="71" t="s">
        <v>85</v>
      </c>
      <c r="C20" s="71" t="s">
        <v>86</v>
      </c>
      <c r="F20" s="72"/>
      <c r="G20" s="2"/>
    </row>
    <row r="21" spans="1:7" x14ac:dyDescent="0.35">
      <c r="A21" s="66" t="s">
        <v>140</v>
      </c>
      <c r="B21" s="41"/>
      <c r="C21" s="41">
        <f>-C12</f>
        <v>0</v>
      </c>
      <c r="E21" s="65"/>
      <c r="F21" s="65"/>
      <c r="G21" s="2"/>
    </row>
    <row r="22" spans="1:7" x14ac:dyDescent="0.35">
      <c r="A22" s="21" t="s">
        <v>141</v>
      </c>
      <c r="B22" s="41">
        <f>C13</f>
        <v>0</v>
      </c>
      <c r="C22" s="41"/>
      <c r="G22" s="2"/>
    </row>
    <row r="23" spans="1:7" x14ac:dyDescent="0.35">
      <c r="A23" s="66" t="s">
        <v>142</v>
      </c>
      <c r="B23" s="41"/>
      <c r="C23" s="41">
        <f>-G12</f>
        <v>0</v>
      </c>
      <c r="G23" s="2"/>
    </row>
    <row r="24" spans="1:7" x14ac:dyDescent="0.35">
      <c r="A24" s="21" t="s">
        <v>143</v>
      </c>
      <c r="B24" s="41">
        <f>G13</f>
        <v>0</v>
      </c>
      <c r="C24" s="41"/>
    </row>
    <row r="25" spans="1:7" x14ac:dyDescent="0.35">
      <c r="A25" s="21" t="s">
        <v>89</v>
      </c>
      <c r="B25" s="41">
        <f>-K12</f>
        <v>0</v>
      </c>
      <c r="C25" s="41"/>
    </row>
    <row r="26" spans="1:7" x14ac:dyDescent="0.35">
      <c r="A26" s="66" t="s">
        <v>90</v>
      </c>
      <c r="B26" s="41"/>
      <c r="C26" s="41">
        <f>K13</f>
        <v>0</v>
      </c>
    </row>
    <row r="27" spans="1:7" x14ac:dyDescent="0.35">
      <c r="A27" s="66" t="s">
        <v>91</v>
      </c>
      <c r="B27" s="41"/>
      <c r="C27" s="41">
        <f>-B15</f>
        <v>0</v>
      </c>
      <c r="G27" s="2"/>
    </row>
    <row r="28" spans="1:7" x14ac:dyDescent="0.35">
      <c r="A28" s="21" t="s">
        <v>92</v>
      </c>
      <c r="B28" s="41">
        <f>B16</f>
        <v>0</v>
      </c>
      <c r="C28" s="41"/>
      <c r="G28" s="2"/>
    </row>
    <row r="29" spans="1:7" x14ac:dyDescent="0.35">
      <c r="A29" s="21" t="str">
        <f>IF(SUM(B21:C28)&lt;0, "Adjustment to Pension Expense","      Adjustment to Pension Expense")</f>
        <v xml:space="preserve">      Adjustment to Pension Expense</v>
      </c>
      <c r="B29" s="41">
        <f>IF(SUM(B21:C28)&lt;0, SUM(B21:C28)*-1, 0)</f>
        <v>0</v>
      </c>
      <c r="C29" s="41">
        <f>IF(SUM(B21:C28)&lt;0, 0, SUM(B21:C28)*-1)</f>
        <v>0</v>
      </c>
    </row>
    <row r="31" spans="1:7" x14ac:dyDescent="0.35">
      <c r="A31" s="327" t="s">
        <v>144</v>
      </c>
      <c r="B31" s="327"/>
      <c r="C31" s="327"/>
    </row>
    <row r="32" spans="1:7" ht="14.65" customHeight="1" x14ac:dyDescent="0.35">
      <c r="A32" s="143" t="str">
        <f>IF(D52&gt;0, "Deferred Outflows", "Adjustment to Pension Expense")</f>
        <v>Adjustment to Pension Expense</v>
      </c>
      <c r="B32" s="41">
        <f>IF(D52&gt;0, D52, -D52)</f>
        <v>0</v>
      </c>
      <c r="C32" s="41"/>
      <c r="E32" s="87"/>
      <c r="F32" s="87"/>
      <c r="G32" s="3"/>
    </row>
    <row r="33" spans="1:24" x14ac:dyDescent="0.35">
      <c r="A33" s="66" t="str">
        <f>IF(D52&gt;0,"Adj. to Pension Expense","Deferred Inflow")</f>
        <v>Deferred Inflow</v>
      </c>
      <c r="B33" s="41"/>
      <c r="C33" s="41">
        <f>IF(D52&gt;0, -D52, D52)</f>
        <v>0</v>
      </c>
      <c r="E33" s="87"/>
      <c r="F33" s="87"/>
      <c r="G33" s="2"/>
    </row>
    <row r="34" spans="1:24" x14ac:dyDescent="0.35">
      <c r="B34" s="2"/>
      <c r="C34" s="2"/>
      <c r="G34" s="2"/>
    </row>
    <row r="35" spans="1:24" x14ac:dyDescent="0.35">
      <c r="A35" s="327" t="s">
        <v>145</v>
      </c>
      <c r="B35" s="327"/>
      <c r="C35" s="327"/>
      <c r="D35" s="327"/>
      <c r="G35" s="2"/>
    </row>
    <row r="36" spans="1:24" x14ac:dyDescent="0.35">
      <c r="A36" s="21" t="str">
        <f>IF(SUM(B37:C38)&lt;0, "Adjustment to Pension Expense","     Adjustment to Pension Expense")</f>
        <v xml:space="preserve">     Adjustment to Pension Expense</v>
      </c>
      <c r="B36" s="41">
        <f>IF(SUM(B37:C38)&lt;0, SUM(B37:C38)*-1, 0)</f>
        <v>0</v>
      </c>
      <c r="C36" s="41">
        <f>IF(SUM(B37:C38)&lt;0, 0, SUM(B37:C38)*-1)</f>
        <v>0</v>
      </c>
      <c r="E36" s="87"/>
      <c r="F36" s="87"/>
      <c r="G36" s="2"/>
      <c r="I36" s="73"/>
    </row>
    <row r="37" spans="1:24" x14ac:dyDescent="0.35">
      <c r="A37" s="21" t="s">
        <v>146</v>
      </c>
      <c r="B37" s="41">
        <f>+U51</f>
        <v>0</v>
      </c>
      <c r="C37" s="41"/>
      <c r="E37" s="87"/>
      <c r="F37" s="87"/>
      <c r="G37" s="2"/>
      <c r="I37" s="73"/>
    </row>
    <row r="38" spans="1:24" x14ac:dyDescent="0.35">
      <c r="A38" s="66" t="s">
        <v>106</v>
      </c>
      <c r="B38" s="41"/>
      <c r="C38" s="41">
        <f>+V51</f>
        <v>0</v>
      </c>
      <c r="I38" s="73"/>
    </row>
    <row r="39" spans="1:24" x14ac:dyDescent="0.35">
      <c r="C39" s="2"/>
      <c r="D39" s="2"/>
      <c r="G39" s="357" t="s">
        <v>147</v>
      </c>
      <c r="H39" s="357"/>
      <c r="I39" s="357"/>
      <c r="J39" s="357"/>
      <c r="K39" s="357"/>
      <c r="L39" s="357"/>
      <c r="M39" s="357"/>
      <c r="N39" s="357"/>
      <c r="O39" s="357"/>
      <c r="P39" s="357"/>
      <c r="Q39" s="357"/>
      <c r="R39" s="357"/>
    </row>
    <row r="40" spans="1:24" ht="15" thickBot="1" x14ac:dyDescent="0.4">
      <c r="B40" s="87"/>
      <c r="C40" s="122"/>
      <c r="D40" s="2"/>
      <c r="G40" s="358" t="s">
        <v>148</v>
      </c>
      <c r="H40" s="358"/>
      <c r="I40" s="358"/>
      <c r="J40" s="358"/>
      <c r="K40" s="358"/>
      <c r="L40" s="358"/>
      <c r="M40" s="358"/>
      <c r="N40" s="358"/>
      <c r="O40" s="358"/>
      <c r="P40" s="358"/>
      <c r="Q40" s="358"/>
      <c r="R40" s="358"/>
    </row>
    <row r="41" spans="1:24" x14ac:dyDescent="0.35">
      <c r="A41" s="324" t="s">
        <v>182</v>
      </c>
      <c r="B41" s="325"/>
      <c r="C41" s="325"/>
      <c r="D41" s="326"/>
      <c r="F41" s="324" t="s">
        <v>183</v>
      </c>
      <c r="G41" s="325"/>
      <c r="H41" s="325"/>
      <c r="I41" s="325"/>
      <c r="J41" s="325"/>
      <c r="K41" s="325"/>
      <c r="L41" s="325"/>
      <c r="M41" s="325"/>
      <c r="N41" s="325"/>
      <c r="O41" s="325"/>
      <c r="P41" s="325"/>
      <c r="Q41" s="325"/>
      <c r="R41" s="325"/>
      <c r="S41" s="325"/>
      <c r="T41" s="325"/>
      <c r="U41" s="325"/>
      <c r="V41" s="325"/>
      <c r="W41" s="326"/>
    </row>
    <row r="42" spans="1:24" x14ac:dyDescent="0.35">
      <c r="A42" s="141"/>
      <c r="B42" s="2"/>
      <c r="C42" s="2"/>
      <c r="D42" s="74"/>
      <c r="F42" s="159" t="s">
        <v>151</v>
      </c>
      <c r="G42" s="354">
        <v>2016</v>
      </c>
      <c r="H42" s="355"/>
      <c r="I42" s="354">
        <v>2017</v>
      </c>
      <c r="J42" s="355"/>
      <c r="K42" s="354">
        <v>2018</v>
      </c>
      <c r="L42" s="355"/>
      <c r="M42" s="354">
        <v>2019</v>
      </c>
      <c r="N42" s="355"/>
      <c r="O42" s="354">
        <v>2020</v>
      </c>
      <c r="P42" s="355"/>
      <c r="Q42" s="354">
        <v>2021</v>
      </c>
      <c r="R42" s="355"/>
      <c r="S42" s="354">
        <v>2022</v>
      </c>
      <c r="T42" s="355"/>
      <c r="U42" s="368" t="s">
        <v>152</v>
      </c>
      <c r="V42" s="368" t="s">
        <v>153</v>
      </c>
      <c r="W42" s="365" t="s">
        <v>154</v>
      </c>
    </row>
    <row r="43" spans="1:24" x14ac:dyDescent="0.35">
      <c r="A43" s="141"/>
      <c r="B43" s="140" t="str">
        <f>'1,2,3 - PERS_1'!B35</f>
        <v>2021</v>
      </c>
      <c r="C43" s="140" t="str">
        <f>'1,2,3 - PERS_1'!C35</f>
        <v>2022</v>
      </c>
      <c r="D43" s="374" t="s">
        <v>184</v>
      </c>
      <c r="F43" s="150" t="s">
        <v>155</v>
      </c>
      <c r="G43" s="354" t="s">
        <v>159</v>
      </c>
      <c r="H43" s="355"/>
      <c r="I43" s="354" t="s">
        <v>185</v>
      </c>
      <c r="J43" s="355"/>
      <c r="K43" s="354" t="s">
        <v>186</v>
      </c>
      <c r="L43" s="355"/>
      <c r="M43" s="354" t="s">
        <v>187</v>
      </c>
      <c r="N43" s="355"/>
      <c r="O43" s="354" t="s">
        <v>188</v>
      </c>
      <c r="P43" s="355"/>
      <c r="Q43" s="354" t="s">
        <v>189</v>
      </c>
      <c r="R43" s="355"/>
      <c r="S43" s="354" t="s">
        <v>190</v>
      </c>
      <c r="T43" s="355"/>
      <c r="U43" s="369"/>
      <c r="V43" s="369"/>
      <c r="W43" s="366"/>
    </row>
    <row r="44" spans="1:24" ht="15" thickBot="1" x14ac:dyDescent="0.4">
      <c r="A44" s="141"/>
      <c r="B44" s="130">
        <f>B12</f>
        <v>0</v>
      </c>
      <c r="C44" s="75">
        <f>B13</f>
        <v>0</v>
      </c>
      <c r="D44" s="375"/>
      <c r="F44" s="151" t="s">
        <v>161</v>
      </c>
      <c r="G44" s="152" t="s">
        <v>162</v>
      </c>
      <c r="H44" s="152" t="s">
        <v>163</v>
      </c>
      <c r="I44" s="152" t="s">
        <v>162</v>
      </c>
      <c r="J44" s="152" t="s">
        <v>163</v>
      </c>
      <c r="K44" s="152" t="s">
        <v>162</v>
      </c>
      <c r="L44" s="152" t="s">
        <v>163</v>
      </c>
      <c r="M44" s="152" t="s">
        <v>162</v>
      </c>
      <c r="N44" s="152" t="s">
        <v>163</v>
      </c>
      <c r="O44" s="152" t="s">
        <v>162</v>
      </c>
      <c r="P44" s="152" t="s">
        <v>163</v>
      </c>
      <c r="Q44" s="152" t="s">
        <v>162</v>
      </c>
      <c r="R44" s="152" t="s">
        <v>163</v>
      </c>
      <c r="S44" s="152" t="s">
        <v>162</v>
      </c>
      <c r="T44" s="152" t="s">
        <v>163</v>
      </c>
      <c r="U44" s="370"/>
      <c r="V44" s="370"/>
      <c r="W44" s="367"/>
    </row>
    <row r="45" spans="1:24" x14ac:dyDescent="0.35">
      <c r="A45" s="141"/>
      <c r="D45" s="74"/>
      <c r="F45" s="155">
        <v>2016</v>
      </c>
      <c r="G45" s="235"/>
      <c r="H45" s="235"/>
      <c r="I45" s="276"/>
      <c r="J45" s="276"/>
      <c r="K45" s="276"/>
      <c r="L45" s="276"/>
      <c r="M45" s="276"/>
      <c r="N45" s="276"/>
      <c r="O45" s="276"/>
      <c r="P45" s="276"/>
      <c r="Q45" s="276"/>
      <c r="R45" s="276"/>
      <c r="S45" s="236"/>
      <c r="T45" s="236"/>
      <c r="U45" s="277">
        <f>+G45+I45+K45+M45+O45+Q45+S45</f>
        <v>0</v>
      </c>
      <c r="V45" s="277">
        <f>+H45+J45+L45+N45+P45+R45+T45</f>
        <v>0</v>
      </c>
      <c r="W45" s="237">
        <f>SUM(U45:V45)</f>
        <v>0</v>
      </c>
    </row>
    <row r="46" spans="1:24" x14ac:dyDescent="0.35">
      <c r="A46" s="141" t="s">
        <v>104</v>
      </c>
      <c r="B46" s="248">
        <f>C12</f>
        <v>0</v>
      </c>
      <c r="C46" s="41">
        <f>C8*$B$13</f>
        <v>0</v>
      </c>
      <c r="D46" s="252">
        <f>C46-B46</f>
        <v>0</v>
      </c>
      <c r="F46" s="153">
        <f>+F45+1</f>
        <v>2017</v>
      </c>
      <c r="G46" s="238"/>
      <c r="H46" s="238"/>
      <c r="I46" s="238"/>
      <c r="J46" s="238"/>
      <c r="K46" s="278"/>
      <c r="L46" s="278"/>
      <c r="M46" s="278"/>
      <c r="N46" s="278"/>
      <c r="O46" s="278"/>
      <c r="P46" s="278"/>
      <c r="Q46" s="278"/>
      <c r="R46" s="278"/>
      <c r="S46" s="239"/>
      <c r="T46" s="239"/>
      <c r="U46" s="277">
        <f t="shared" ref="U46:U52" si="2">+G46+I46+K46+M46+O46+Q46+S46</f>
        <v>0</v>
      </c>
      <c r="V46" s="277">
        <f t="shared" ref="V46:V52" si="3">+H46+J46+L46+N46+P46+R46+T46</f>
        <v>0</v>
      </c>
      <c r="W46" s="240">
        <f>SUM(U46:V46)</f>
        <v>0</v>
      </c>
    </row>
    <row r="47" spans="1:24" x14ac:dyDescent="0.35">
      <c r="A47" s="141" t="s">
        <v>106</v>
      </c>
      <c r="B47" s="41">
        <f>G12</f>
        <v>0</v>
      </c>
      <c r="C47" s="41">
        <f>G8*$B$13</f>
        <v>0</v>
      </c>
      <c r="D47" s="252">
        <f>C47-B47</f>
        <v>0</v>
      </c>
      <c r="F47" s="153">
        <f t="shared" ref="F47:F62" si="4">+F46+1</f>
        <v>2018</v>
      </c>
      <c r="G47" s="238"/>
      <c r="H47" s="238"/>
      <c r="I47" s="238"/>
      <c r="J47" s="238"/>
      <c r="K47" s="238"/>
      <c r="L47" s="238"/>
      <c r="M47" s="278"/>
      <c r="N47" s="278"/>
      <c r="O47" s="278"/>
      <c r="P47" s="278"/>
      <c r="Q47" s="278"/>
      <c r="R47" s="278"/>
      <c r="S47" s="239"/>
      <c r="T47" s="239"/>
      <c r="U47" s="277">
        <f t="shared" si="2"/>
        <v>0</v>
      </c>
      <c r="V47" s="277">
        <f t="shared" si="3"/>
        <v>0</v>
      </c>
      <c r="W47" s="237">
        <f t="shared" ref="W47:W51" si="5">SUM(U47:V47)</f>
        <v>0</v>
      </c>
      <c r="X47" s="124"/>
    </row>
    <row r="48" spans="1:24" x14ac:dyDescent="0.35">
      <c r="A48" s="125" t="s">
        <v>108</v>
      </c>
      <c r="B48" s="248">
        <f>K12</f>
        <v>0</v>
      </c>
      <c r="C48" s="248">
        <f>K8*$B$13</f>
        <v>0</v>
      </c>
      <c r="D48" s="268">
        <f>C48-B48</f>
        <v>0</v>
      </c>
      <c r="F48" s="153">
        <f t="shared" si="4"/>
        <v>2019</v>
      </c>
      <c r="G48" s="238"/>
      <c r="H48" s="238"/>
      <c r="I48" s="238"/>
      <c r="J48" s="238"/>
      <c r="K48" s="238"/>
      <c r="L48" s="238"/>
      <c r="M48" s="238"/>
      <c r="N48" s="238"/>
      <c r="O48" s="278"/>
      <c r="P48" s="278"/>
      <c r="Q48" s="278"/>
      <c r="R48" s="278"/>
      <c r="S48" s="239"/>
      <c r="T48" s="239"/>
      <c r="U48" s="277">
        <f t="shared" si="2"/>
        <v>0</v>
      </c>
      <c r="V48" s="277">
        <f t="shared" si="3"/>
        <v>0</v>
      </c>
      <c r="W48" s="240">
        <f t="shared" si="5"/>
        <v>0</v>
      </c>
      <c r="X48" s="124"/>
    </row>
    <row r="49" spans="1:24" ht="15" thickBot="1" x14ac:dyDescent="0.4">
      <c r="A49" s="141" t="s">
        <v>109</v>
      </c>
      <c r="B49" s="2"/>
      <c r="C49" s="2"/>
      <c r="D49" s="81">
        <f>SUM(D46:D48)</f>
        <v>0</v>
      </c>
      <c r="F49" s="153">
        <f t="shared" si="4"/>
        <v>2020</v>
      </c>
      <c r="G49" s="238"/>
      <c r="H49" s="238"/>
      <c r="I49" s="238"/>
      <c r="J49" s="238"/>
      <c r="K49" s="238"/>
      <c r="L49" s="238"/>
      <c r="M49" s="238"/>
      <c r="N49" s="238"/>
      <c r="O49" s="238"/>
      <c r="P49" s="238"/>
      <c r="Q49" s="278"/>
      <c r="R49" s="278"/>
      <c r="S49" s="239"/>
      <c r="T49" s="239"/>
      <c r="U49" s="277">
        <f t="shared" si="2"/>
        <v>0</v>
      </c>
      <c r="V49" s="277">
        <f t="shared" si="3"/>
        <v>0</v>
      </c>
      <c r="W49" s="237">
        <f t="shared" si="5"/>
        <v>0</v>
      </c>
      <c r="X49" s="124"/>
    </row>
    <row r="50" spans="1:24" ht="15" thickTop="1" x14ac:dyDescent="0.35">
      <c r="A50" s="141"/>
      <c r="B50" s="80"/>
      <c r="C50" s="80"/>
      <c r="D50" s="78"/>
      <c r="F50" s="153">
        <f t="shared" si="4"/>
        <v>2021</v>
      </c>
      <c r="G50" s="238"/>
      <c r="H50" s="238"/>
      <c r="I50" s="238"/>
      <c r="J50" s="238"/>
      <c r="K50" s="238"/>
      <c r="L50" s="238"/>
      <c r="M50" s="238"/>
      <c r="N50" s="238"/>
      <c r="O50" s="238"/>
      <c r="P50" s="238"/>
      <c r="Q50" s="238"/>
      <c r="R50" s="238"/>
      <c r="S50" s="239"/>
      <c r="T50" s="239"/>
      <c r="U50" s="277">
        <f t="shared" si="2"/>
        <v>0</v>
      </c>
      <c r="V50" s="277">
        <f t="shared" si="3"/>
        <v>0</v>
      </c>
      <c r="W50" s="240">
        <f t="shared" si="5"/>
        <v>0</v>
      </c>
      <c r="X50" s="124"/>
    </row>
    <row r="51" spans="1:24" ht="15.75" customHeight="1" thickBot="1" x14ac:dyDescent="0.4">
      <c r="A51" s="298" t="s">
        <v>165</v>
      </c>
      <c r="B51" s="299"/>
      <c r="C51" s="299"/>
      <c r="D51" s="83"/>
      <c r="F51" s="154">
        <f t="shared" si="4"/>
        <v>2022</v>
      </c>
      <c r="G51" s="241"/>
      <c r="H51" s="241"/>
      <c r="I51" s="241"/>
      <c r="J51" s="241"/>
      <c r="K51" s="241"/>
      <c r="L51" s="241"/>
      <c r="M51" s="241"/>
      <c r="N51" s="241"/>
      <c r="O51" s="241"/>
      <c r="P51" s="241"/>
      <c r="Q51" s="241"/>
      <c r="R51" s="241"/>
      <c r="S51" s="242">
        <f t="shared" ref="S51:S62" si="6">IF(D55&lt;0, D55, 0)</f>
        <v>0</v>
      </c>
      <c r="T51" s="242">
        <f>IF(D55&gt;0, D55, 0)</f>
        <v>0</v>
      </c>
      <c r="U51" s="279">
        <f t="shared" si="2"/>
        <v>0</v>
      </c>
      <c r="V51" s="279">
        <f t="shared" si="3"/>
        <v>0</v>
      </c>
      <c r="W51" s="243">
        <f t="shared" si="5"/>
        <v>0</v>
      </c>
      <c r="X51" s="205" t="s">
        <v>164</v>
      </c>
    </row>
    <row r="52" spans="1:24" x14ac:dyDescent="0.35">
      <c r="A52" s="298"/>
      <c r="B52" s="299"/>
      <c r="C52" s="299"/>
      <c r="D52" s="216">
        <f>-D49</f>
        <v>0</v>
      </c>
      <c r="F52" s="215">
        <f t="shared" si="4"/>
        <v>2023</v>
      </c>
      <c r="G52" s="244"/>
      <c r="H52" s="244"/>
      <c r="I52" s="244"/>
      <c r="J52" s="244"/>
      <c r="K52" s="244"/>
      <c r="L52" s="244"/>
      <c r="M52" s="244"/>
      <c r="N52" s="244"/>
      <c r="O52" s="244"/>
      <c r="P52" s="244"/>
      <c r="Q52" s="244"/>
      <c r="R52" s="244"/>
      <c r="S52" s="245">
        <f t="shared" si="6"/>
        <v>0</v>
      </c>
      <c r="T52" s="245">
        <f>IF(D56&gt;0, D56, 0)</f>
        <v>0</v>
      </c>
      <c r="U52" s="280">
        <f t="shared" si="2"/>
        <v>0</v>
      </c>
      <c r="V52" s="245">
        <f t="shared" si="3"/>
        <v>0</v>
      </c>
      <c r="W52" s="246">
        <f>SUM(U52:V52)</f>
        <v>0</v>
      </c>
    </row>
    <row r="53" spans="1:24" ht="15" customHeight="1" x14ac:dyDescent="0.35">
      <c r="A53" s="141"/>
      <c r="B53" s="80"/>
      <c r="C53" s="363" t="s">
        <v>166</v>
      </c>
      <c r="D53" s="364"/>
      <c r="F53" s="215">
        <f t="shared" si="4"/>
        <v>2024</v>
      </c>
      <c r="G53" s="244"/>
      <c r="H53" s="244"/>
      <c r="I53" s="244"/>
      <c r="J53" s="244"/>
      <c r="K53" s="244"/>
      <c r="L53" s="244"/>
      <c r="M53" s="244"/>
      <c r="N53" s="244"/>
      <c r="O53" s="244"/>
      <c r="P53" s="244"/>
      <c r="Q53" s="244"/>
      <c r="R53" s="244"/>
      <c r="S53" s="245">
        <f t="shared" si="6"/>
        <v>0</v>
      </c>
      <c r="T53" s="245">
        <f t="shared" ref="T53:T62" si="7">IF(D57&gt;0, D57, 0)</f>
        <v>0</v>
      </c>
      <c r="U53" s="280">
        <f t="shared" ref="U53" si="8">+G53+I53+K53+M53+O53+Q53+S53</f>
        <v>0</v>
      </c>
      <c r="V53" s="280">
        <f t="shared" ref="V53" si="9">+H53+J53+L53+N53+P53+R53+T53</f>
        <v>0</v>
      </c>
      <c r="W53" s="246">
        <f>SUM(U53:V53)</f>
        <v>0</v>
      </c>
    </row>
    <row r="54" spans="1:24" x14ac:dyDescent="0.35">
      <c r="A54" s="13" t="s">
        <v>191</v>
      </c>
      <c r="B54" s="202" t="s">
        <v>168</v>
      </c>
      <c r="C54" s="201" t="s">
        <v>169</v>
      </c>
      <c r="D54" s="204">
        <v>11.4</v>
      </c>
      <c r="F54" s="153">
        <f t="shared" si="4"/>
        <v>2025</v>
      </c>
      <c r="G54" s="138"/>
      <c r="H54" s="138"/>
      <c r="I54" s="138"/>
      <c r="J54" s="247"/>
      <c r="K54" s="238"/>
      <c r="L54" s="247"/>
      <c r="M54" s="247"/>
      <c r="N54" s="247"/>
      <c r="O54" s="247"/>
      <c r="P54" s="247"/>
      <c r="Q54" s="247"/>
      <c r="R54" s="247"/>
      <c r="S54" s="248">
        <f t="shared" si="6"/>
        <v>0</v>
      </c>
      <c r="T54" s="248">
        <f t="shared" si="7"/>
        <v>0</v>
      </c>
      <c r="U54" s="280">
        <f t="shared" ref="U54:U62" si="10">+G54+I54+K54+M54+O54+Q54+S54</f>
        <v>0</v>
      </c>
      <c r="V54" s="280">
        <f t="shared" ref="V54:V62" si="11">+H54+J54+L54+N54+P54+R54+T54</f>
        <v>0</v>
      </c>
      <c r="W54" s="246">
        <f t="shared" ref="W54:W62" si="12">SUM(U54:V54)</f>
        <v>0</v>
      </c>
    </row>
    <row r="55" spans="1:24" x14ac:dyDescent="0.35">
      <c r="A55" s="13" t="s">
        <v>170</v>
      </c>
      <c r="C55" s="198" t="str">
        <f>+C43</f>
        <v>2022</v>
      </c>
      <c r="D55" s="233">
        <f>D$52/$D$54</f>
        <v>0</v>
      </c>
      <c r="F55" s="153">
        <f t="shared" si="4"/>
        <v>2026</v>
      </c>
      <c r="G55" s="138"/>
      <c r="H55" s="138"/>
      <c r="I55" s="138"/>
      <c r="J55" s="247"/>
      <c r="K55" s="238"/>
      <c r="L55" s="247"/>
      <c r="M55" s="247"/>
      <c r="N55" s="247"/>
      <c r="O55" s="247"/>
      <c r="P55" s="247"/>
      <c r="Q55" s="247"/>
      <c r="R55" s="247"/>
      <c r="S55" s="248">
        <f t="shared" si="6"/>
        <v>0</v>
      </c>
      <c r="T55" s="248">
        <f>IF(D59&gt;0, D59, 0)</f>
        <v>0</v>
      </c>
      <c r="U55" s="280">
        <f t="shared" si="10"/>
        <v>0</v>
      </c>
      <c r="V55" s="280">
        <f t="shared" si="11"/>
        <v>0</v>
      </c>
      <c r="W55" s="246">
        <f t="shared" si="12"/>
        <v>0</v>
      </c>
    </row>
    <row r="56" spans="1:24" x14ac:dyDescent="0.35">
      <c r="A56" s="13" t="s">
        <v>171</v>
      </c>
      <c r="C56" s="198">
        <f>+C55+1</f>
        <v>2023</v>
      </c>
      <c r="D56" s="233">
        <f>D$52/$D$54</f>
        <v>0</v>
      </c>
      <c r="F56" s="153">
        <f t="shared" si="4"/>
        <v>2027</v>
      </c>
      <c r="G56" s="138"/>
      <c r="H56" s="138"/>
      <c r="I56" s="138"/>
      <c r="J56" s="247"/>
      <c r="K56" s="238"/>
      <c r="L56" s="247"/>
      <c r="M56" s="247"/>
      <c r="N56" s="247"/>
      <c r="O56" s="247"/>
      <c r="P56" s="247"/>
      <c r="Q56" s="247"/>
      <c r="R56" s="247"/>
      <c r="S56" s="248">
        <f t="shared" si="6"/>
        <v>0</v>
      </c>
      <c r="T56" s="248">
        <f t="shared" si="7"/>
        <v>0</v>
      </c>
      <c r="U56" s="280">
        <f t="shared" si="10"/>
        <v>0</v>
      </c>
      <c r="V56" s="280">
        <f t="shared" si="11"/>
        <v>0</v>
      </c>
      <c r="W56" s="246">
        <f t="shared" si="12"/>
        <v>0</v>
      </c>
    </row>
    <row r="57" spans="1:24" x14ac:dyDescent="0.35">
      <c r="A57" s="13"/>
      <c r="C57" s="198">
        <f t="shared" ref="C57:C66" si="13">+C56+1</f>
        <v>2024</v>
      </c>
      <c r="D57" s="233">
        <f t="shared" ref="D57:D64" si="14">D$52/$D$54</f>
        <v>0</v>
      </c>
      <c r="F57" s="153">
        <f t="shared" si="4"/>
        <v>2028</v>
      </c>
      <c r="G57" s="138"/>
      <c r="H57" s="138"/>
      <c r="I57" s="138"/>
      <c r="J57" s="247"/>
      <c r="K57" s="238"/>
      <c r="L57" s="247"/>
      <c r="M57" s="247"/>
      <c r="N57" s="247"/>
      <c r="O57" s="247"/>
      <c r="P57" s="247"/>
      <c r="Q57" s="247"/>
      <c r="R57" s="247"/>
      <c r="S57" s="248">
        <f t="shared" si="6"/>
        <v>0</v>
      </c>
      <c r="T57" s="248">
        <f t="shared" si="7"/>
        <v>0</v>
      </c>
      <c r="U57" s="280">
        <f t="shared" si="10"/>
        <v>0</v>
      </c>
      <c r="V57" s="280">
        <f t="shared" si="11"/>
        <v>0</v>
      </c>
      <c r="W57" s="246">
        <f t="shared" si="12"/>
        <v>0</v>
      </c>
    </row>
    <row r="58" spans="1:24" x14ac:dyDescent="0.35">
      <c r="A58" s="13" t="s">
        <v>173</v>
      </c>
      <c r="C58" s="198">
        <f t="shared" si="13"/>
        <v>2025</v>
      </c>
      <c r="D58" s="233">
        <f t="shared" si="14"/>
        <v>0</v>
      </c>
      <c r="F58" s="153">
        <f t="shared" si="4"/>
        <v>2029</v>
      </c>
      <c r="G58" s="138"/>
      <c r="H58" s="138"/>
      <c r="I58" s="138"/>
      <c r="J58" s="247"/>
      <c r="K58" s="238"/>
      <c r="L58" s="247"/>
      <c r="M58" s="247"/>
      <c r="N58" s="247"/>
      <c r="O58" s="247"/>
      <c r="P58" s="247"/>
      <c r="Q58" s="247"/>
      <c r="R58" s="247"/>
      <c r="S58" s="248">
        <f t="shared" si="6"/>
        <v>0</v>
      </c>
      <c r="T58" s="248">
        <f t="shared" si="7"/>
        <v>0</v>
      </c>
      <c r="U58" s="280">
        <f t="shared" si="10"/>
        <v>0</v>
      </c>
      <c r="V58" s="280">
        <f t="shared" si="11"/>
        <v>0</v>
      </c>
      <c r="W58" s="246">
        <f t="shared" si="12"/>
        <v>0</v>
      </c>
    </row>
    <row r="59" spans="1:24" x14ac:dyDescent="0.35">
      <c r="A59" s="13" t="s">
        <v>174</v>
      </c>
      <c r="C59" s="198">
        <f t="shared" si="13"/>
        <v>2026</v>
      </c>
      <c r="D59" s="233">
        <f t="shared" si="14"/>
        <v>0</v>
      </c>
      <c r="F59" s="153">
        <f t="shared" si="4"/>
        <v>2030</v>
      </c>
      <c r="G59" s="138"/>
      <c r="H59" s="138"/>
      <c r="I59" s="138"/>
      <c r="J59" s="247"/>
      <c r="K59" s="238"/>
      <c r="L59" s="247"/>
      <c r="M59" s="247"/>
      <c r="N59" s="247"/>
      <c r="O59" s="247"/>
      <c r="P59" s="247"/>
      <c r="Q59" s="247"/>
      <c r="R59" s="247"/>
      <c r="S59" s="248">
        <f t="shared" si="6"/>
        <v>0</v>
      </c>
      <c r="T59" s="248">
        <f t="shared" si="7"/>
        <v>0</v>
      </c>
      <c r="U59" s="280">
        <f t="shared" si="10"/>
        <v>0</v>
      </c>
      <c r="V59" s="280">
        <f t="shared" si="11"/>
        <v>0</v>
      </c>
      <c r="W59" s="246">
        <f t="shared" si="12"/>
        <v>0</v>
      </c>
    </row>
    <row r="60" spans="1:24" x14ac:dyDescent="0.35">
      <c r="A60" s="35" t="s">
        <v>175</v>
      </c>
      <c r="C60" s="198">
        <f t="shared" si="13"/>
        <v>2027</v>
      </c>
      <c r="D60" s="233">
        <f t="shared" si="14"/>
        <v>0</v>
      </c>
      <c r="F60" s="153">
        <f t="shared" si="4"/>
        <v>2031</v>
      </c>
      <c r="G60" s="138"/>
      <c r="H60" s="138"/>
      <c r="I60" s="138"/>
      <c r="J60" s="247"/>
      <c r="K60" s="238"/>
      <c r="L60" s="247"/>
      <c r="M60" s="247"/>
      <c r="N60" s="247"/>
      <c r="O60" s="247"/>
      <c r="P60" s="247"/>
      <c r="Q60" s="247"/>
      <c r="R60" s="247"/>
      <c r="S60" s="248">
        <f t="shared" si="6"/>
        <v>0</v>
      </c>
      <c r="T60" s="248">
        <f t="shared" si="7"/>
        <v>0</v>
      </c>
      <c r="U60" s="280">
        <f t="shared" si="10"/>
        <v>0</v>
      </c>
      <c r="V60" s="280">
        <f t="shared" si="11"/>
        <v>0</v>
      </c>
      <c r="W60" s="246">
        <f t="shared" si="12"/>
        <v>0</v>
      </c>
    </row>
    <row r="61" spans="1:24" x14ac:dyDescent="0.35">
      <c r="A61" s="132"/>
      <c r="B61" s="4"/>
      <c r="C61" s="198">
        <f t="shared" si="13"/>
        <v>2028</v>
      </c>
      <c r="D61" s="233">
        <f t="shared" si="14"/>
        <v>0</v>
      </c>
      <c r="F61" s="153">
        <f t="shared" si="4"/>
        <v>2032</v>
      </c>
      <c r="G61" s="138"/>
      <c r="H61" s="138"/>
      <c r="I61" s="138"/>
      <c r="J61" s="247"/>
      <c r="K61" s="238"/>
      <c r="L61" s="247"/>
      <c r="M61" s="247"/>
      <c r="N61" s="247"/>
      <c r="O61" s="247"/>
      <c r="P61" s="247"/>
      <c r="Q61" s="247"/>
      <c r="R61" s="247"/>
      <c r="S61" s="248">
        <f t="shared" si="6"/>
        <v>0</v>
      </c>
      <c r="T61" s="248">
        <f t="shared" si="7"/>
        <v>0</v>
      </c>
      <c r="U61" s="280">
        <f t="shared" si="10"/>
        <v>0</v>
      </c>
      <c r="V61" s="280">
        <f t="shared" si="11"/>
        <v>0</v>
      </c>
      <c r="W61" s="246">
        <f t="shared" si="12"/>
        <v>0</v>
      </c>
    </row>
    <row r="62" spans="1:24" x14ac:dyDescent="0.35">
      <c r="A62" s="132"/>
      <c r="B62" s="88"/>
      <c r="C62" s="198">
        <f t="shared" si="13"/>
        <v>2029</v>
      </c>
      <c r="D62" s="233">
        <f t="shared" si="14"/>
        <v>0</v>
      </c>
      <c r="F62" s="153">
        <f t="shared" si="4"/>
        <v>2033</v>
      </c>
      <c r="G62" s="138"/>
      <c r="H62" s="138"/>
      <c r="I62" s="138"/>
      <c r="J62" s="247"/>
      <c r="K62" s="238"/>
      <c r="L62" s="247"/>
      <c r="M62" s="247"/>
      <c r="N62" s="247"/>
      <c r="O62" s="247"/>
      <c r="P62" s="247"/>
      <c r="Q62" s="247"/>
      <c r="R62" s="247"/>
      <c r="S62" s="248">
        <f t="shared" si="6"/>
        <v>0</v>
      </c>
      <c r="T62" s="248">
        <f t="shared" si="7"/>
        <v>0</v>
      </c>
      <c r="U62" s="280">
        <f t="shared" si="10"/>
        <v>0</v>
      </c>
      <c r="V62" s="280">
        <f t="shared" si="11"/>
        <v>0</v>
      </c>
      <c r="W62" s="246">
        <f t="shared" si="12"/>
        <v>0</v>
      </c>
    </row>
    <row r="63" spans="1:24" ht="15" thickBot="1" x14ac:dyDescent="0.4">
      <c r="A63" s="132"/>
      <c r="B63" s="88"/>
      <c r="C63" s="198">
        <f t="shared" si="13"/>
        <v>2030</v>
      </c>
      <c r="D63" s="233">
        <f t="shared" si="14"/>
        <v>0</v>
      </c>
      <c r="F63" s="154" t="s">
        <v>192</v>
      </c>
      <c r="G63" s="281">
        <f>SUM(G52:G62)</f>
        <v>0</v>
      </c>
      <c r="H63" s="281">
        <f t="shared" ref="H63:W63" si="15">SUM(H52:H62)</f>
        <v>0</v>
      </c>
      <c r="I63" s="281">
        <f t="shared" si="15"/>
        <v>0</v>
      </c>
      <c r="J63" s="281">
        <f t="shared" si="15"/>
        <v>0</v>
      </c>
      <c r="K63" s="281">
        <f t="shared" si="15"/>
        <v>0</v>
      </c>
      <c r="L63" s="281">
        <f t="shared" si="15"/>
        <v>0</v>
      </c>
      <c r="M63" s="281">
        <f t="shared" si="15"/>
        <v>0</v>
      </c>
      <c r="N63" s="281">
        <f t="shared" si="15"/>
        <v>0</v>
      </c>
      <c r="O63" s="281">
        <f t="shared" si="15"/>
        <v>0</v>
      </c>
      <c r="P63" s="281">
        <f t="shared" si="15"/>
        <v>0</v>
      </c>
      <c r="Q63" s="281">
        <f t="shared" si="15"/>
        <v>0</v>
      </c>
      <c r="R63" s="281">
        <f t="shared" si="15"/>
        <v>0</v>
      </c>
      <c r="S63" s="281">
        <f t="shared" si="15"/>
        <v>0</v>
      </c>
      <c r="T63" s="281">
        <f t="shared" si="15"/>
        <v>0</v>
      </c>
      <c r="U63" s="281">
        <f t="shared" si="15"/>
        <v>0</v>
      </c>
      <c r="V63" s="281">
        <f t="shared" si="15"/>
        <v>0</v>
      </c>
      <c r="W63" s="282">
        <f t="shared" si="15"/>
        <v>0</v>
      </c>
    </row>
    <row r="64" spans="1:24" x14ac:dyDescent="0.35">
      <c r="A64" s="141"/>
      <c r="C64" s="198">
        <f t="shared" si="13"/>
        <v>2031</v>
      </c>
      <c r="D64" s="233">
        <f t="shared" si="14"/>
        <v>0</v>
      </c>
      <c r="F64" s="126"/>
      <c r="G64" s="127"/>
    </row>
    <row r="65" spans="1:25" ht="15" customHeight="1" thickBot="1" x14ac:dyDescent="0.4">
      <c r="A65" s="141"/>
      <c r="C65" s="198">
        <f t="shared" si="13"/>
        <v>2032</v>
      </c>
      <c r="D65" s="233">
        <f>D$52/$D$54</f>
        <v>0</v>
      </c>
      <c r="F65" s="378" t="s">
        <v>193</v>
      </c>
      <c r="G65" s="378"/>
      <c r="H65" s="378"/>
      <c r="I65" s="378"/>
    </row>
    <row r="66" spans="1:25" x14ac:dyDescent="0.35">
      <c r="A66" s="141"/>
      <c r="C66" s="198">
        <f t="shared" si="13"/>
        <v>2033</v>
      </c>
      <c r="D66" s="233">
        <f>D67-SUM(D55:D65)</f>
        <v>0</v>
      </c>
      <c r="H66" s="316" t="s">
        <v>95</v>
      </c>
      <c r="I66" s="316" t="s">
        <v>96</v>
      </c>
      <c r="J66" s="339" t="s">
        <v>97</v>
      </c>
      <c r="K66" s="340"/>
    </row>
    <row r="67" spans="1:25" ht="15.75" customHeight="1" thickBot="1" x14ac:dyDescent="0.4">
      <c r="A67" s="142"/>
      <c r="B67" s="129"/>
      <c r="C67" s="157" t="s">
        <v>176</v>
      </c>
      <c r="D67" s="275">
        <f>D52</f>
        <v>0</v>
      </c>
      <c r="H67" s="317"/>
      <c r="I67" s="317"/>
      <c r="J67" s="339"/>
      <c r="K67" s="340"/>
    </row>
    <row r="68" spans="1:25" ht="15" customHeight="1" x14ac:dyDescent="0.35">
      <c r="F68" s="302" t="s">
        <v>99</v>
      </c>
      <c r="G68" s="303"/>
      <c r="H68" s="269"/>
      <c r="I68" s="270"/>
      <c r="L68" s="14"/>
      <c r="M68" s="14"/>
    </row>
    <row r="69" spans="1:25" ht="14.65" customHeight="1" thickBot="1" x14ac:dyDescent="0.4">
      <c r="F69" s="304"/>
      <c r="G69" s="305"/>
      <c r="H69" s="271">
        <f>D13</f>
        <v>0</v>
      </c>
      <c r="I69" s="271">
        <f>H13</f>
        <v>0</v>
      </c>
      <c r="L69" s="14"/>
      <c r="M69" s="14"/>
    </row>
    <row r="70" spans="1:25" ht="15" customHeight="1" x14ac:dyDescent="0.35">
      <c r="F70" s="302" t="s">
        <v>103</v>
      </c>
      <c r="G70" s="303"/>
      <c r="H70" s="269"/>
      <c r="I70" s="269"/>
      <c r="L70" s="14"/>
      <c r="M70" s="14"/>
    </row>
    <row r="71" spans="1:25" x14ac:dyDescent="0.35">
      <c r="F71" s="306"/>
      <c r="G71" s="307"/>
      <c r="H71" s="272">
        <f>E13</f>
        <v>0</v>
      </c>
      <c r="I71" s="272">
        <f>I13</f>
        <v>0</v>
      </c>
      <c r="K71" s="14"/>
      <c r="L71" s="14"/>
      <c r="M71" s="14"/>
    </row>
    <row r="72" spans="1:25" x14ac:dyDescent="0.35">
      <c r="F72" s="304"/>
      <c r="G72" s="305"/>
      <c r="H72" s="271"/>
      <c r="I72" s="273"/>
      <c r="J72" s="15"/>
      <c r="K72" s="14"/>
      <c r="L72" s="14"/>
      <c r="M72" s="14"/>
      <c r="N72" s="15"/>
      <c r="O72" s="15"/>
      <c r="P72" s="15"/>
      <c r="Q72" s="15"/>
      <c r="R72" s="15"/>
      <c r="S72" s="15"/>
      <c r="T72" s="15"/>
      <c r="U72" s="15"/>
      <c r="V72" s="15"/>
      <c r="W72" s="7"/>
      <c r="X72" s="15"/>
      <c r="Y72" s="7"/>
    </row>
    <row r="73" spans="1:25" ht="15" thickBot="1" x14ac:dyDescent="0.4">
      <c r="F73" s="308" t="s">
        <v>105</v>
      </c>
      <c r="G73" s="309"/>
      <c r="H73" s="274">
        <f>F13</f>
        <v>0</v>
      </c>
      <c r="I73" s="274">
        <f>J13</f>
        <v>0</v>
      </c>
      <c r="K73" s="14"/>
      <c r="L73" s="14"/>
      <c r="M73" s="14"/>
    </row>
    <row r="74" spans="1:25" x14ac:dyDescent="0.35">
      <c r="F74" s="302" t="s">
        <v>107</v>
      </c>
      <c r="G74" s="303"/>
      <c r="H74" s="269"/>
      <c r="I74" s="269"/>
      <c r="K74" s="14"/>
      <c r="L74" s="14"/>
      <c r="M74" s="14"/>
    </row>
    <row r="75" spans="1:25" x14ac:dyDescent="0.35">
      <c r="F75" s="306"/>
      <c r="G75" s="307"/>
      <c r="H75" s="272"/>
      <c r="I75" s="272"/>
      <c r="K75" s="14"/>
      <c r="L75" s="14"/>
      <c r="M75" s="14"/>
    </row>
    <row r="76" spans="1:25" x14ac:dyDescent="0.35">
      <c r="F76" s="306"/>
      <c r="G76" s="307"/>
      <c r="H76" s="272">
        <f>H63+J63+L63+N63+P63+R63+T63</f>
        <v>0</v>
      </c>
      <c r="I76" s="272">
        <f>G63+I63+K63+M63+O63+Q63+S63</f>
        <v>0</v>
      </c>
      <c r="K76" s="14"/>
      <c r="L76" s="14"/>
      <c r="M76" s="14"/>
    </row>
    <row r="77" spans="1:25" ht="15" customHeight="1" thickBot="1" x14ac:dyDescent="0.4">
      <c r="F77" s="304"/>
      <c r="G77" s="305"/>
      <c r="H77" s="271"/>
      <c r="I77" s="271"/>
      <c r="K77" s="14"/>
      <c r="L77" s="14"/>
      <c r="M77" s="14"/>
    </row>
    <row r="78" spans="1:25" x14ac:dyDescent="0.35">
      <c r="F78" s="302" t="s">
        <v>110</v>
      </c>
      <c r="G78" s="303"/>
      <c r="H78" s="269">
        <f>B16</f>
        <v>0</v>
      </c>
      <c r="I78" s="269"/>
      <c r="K78" s="14"/>
      <c r="L78" s="14"/>
      <c r="M78" s="14"/>
    </row>
    <row r="79" spans="1:25" ht="15" thickBot="1" x14ac:dyDescent="0.4">
      <c r="F79" s="304"/>
      <c r="G79" s="305"/>
      <c r="H79" s="271"/>
      <c r="I79" s="271"/>
      <c r="K79" s="14"/>
      <c r="L79" s="14"/>
      <c r="M79" s="14"/>
    </row>
    <row r="80" spans="1:25" ht="15" thickBot="1" x14ac:dyDescent="0.4">
      <c r="F80" s="308" t="s">
        <v>112</v>
      </c>
      <c r="G80" s="309"/>
      <c r="H80" s="231">
        <f>SUM(H68:H79)</f>
        <v>0</v>
      </c>
      <c r="I80" s="231">
        <f>SUM(I68:I79)</f>
        <v>0</v>
      </c>
      <c r="K80" s="14"/>
      <c r="L80" s="14"/>
      <c r="M80" s="14"/>
    </row>
    <row r="81" spans="1:24" x14ac:dyDescent="0.35">
      <c r="K81" s="14"/>
      <c r="L81" s="14"/>
      <c r="M81" s="14"/>
      <c r="N81" s="69"/>
      <c r="O81" s="69"/>
      <c r="P81" s="69"/>
      <c r="Q81" s="69"/>
      <c r="R81" s="69"/>
      <c r="S81" s="69"/>
      <c r="T81" s="69"/>
      <c r="U81" s="69"/>
      <c r="V81" s="69"/>
      <c r="W81" s="69"/>
      <c r="X81" s="69"/>
    </row>
    <row r="82" spans="1:24" x14ac:dyDescent="0.35">
      <c r="A82" s="51"/>
      <c r="B82" s="336" t="s">
        <v>194</v>
      </c>
      <c r="C82" s="336"/>
      <c r="D82" s="336"/>
      <c r="E82" s="336"/>
      <c r="F82" s="336"/>
      <c r="G82" s="336"/>
      <c r="H82" s="336"/>
      <c r="M82" s="2"/>
      <c r="N82" s="2"/>
      <c r="O82" s="2"/>
      <c r="P82" s="2"/>
      <c r="Q82" s="2"/>
      <c r="R82" s="2"/>
      <c r="S82" s="2"/>
      <c r="T82" s="2"/>
      <c r="U82" s="2"/>
      <c r="V82" s="2"/>
      <c r="W82" s="2"/>
      <c r="X82" s="2"/>
    </row>
    <row r="83" spans="1:24" ht="29" x14ac:dyDescent="0.35">
      <c r="B83" s="85" t="s">
        <v>195</v>
      </c>
      <c r="C83" s="85" t="s">
        <v>196</v>
      </c>
      <c r="D83" s="86" t="s">
        <v>197</v>
      </c>
      <c r="E83" s="85" t="s">
        <v>198</v>
      </c>
      <c r="F83" s="86" t="s">
        <v>199</v>
      </c>
      <c r="G83" s="337" t="s">
        <v>119</v>
      </c>
      <c r="H83" s="337" t="s">
        <v>120</v>
      </c>
      <c r="I83" s="14"/>
      <c r="J83" s="14"/>
      <c r="M83" s="2"/>
      <c r="N83" s="2"/>
      <c r="O83" s="2"/>
      <c r="P83" s="2"/>
      <c r="Q83" s="2"/>
      <c r="R83" s="2"/>
      <c r="S83" s="2"/>
      <c r="T83" s="2"/>
      <c r="U83" s="2"/>
      <c r="V83" s="2"/>
      <c r="W83" s="2"/>
      <c r="X83" s="2"/>
    </row>
    <row r="84" spans="1:24" x14ac:dyDescent="0.35">
      <c r="A84" s="149" t="s">
        <v>121</v>
      </c>
      <c r="B84" s="41">
        <f>C12</f>
        <v>0</v>
      </c>
      <c r="C84" s="41">
        <f>G12</f>
        <v>0</v>
      </c>
      <c r="D84" s="41">
        <f>B15</f>
        <v>0</v>
      </c>
      <c r="E84" s="41">
        <f>K12</f>
        <v>0</v>
      </c>
      <c r="F84" s="41">
        <f>SUM(G51:R62)</f>
        <v>0</v>
      </c>
      <c r="G84" s="337"/>
      <c r="H84" s="337"/>
      <c r="I84" s="14"/>
      <c r="J84" s="14"/>
      <c r="M84" s="2"/>
      <c r="N84" s="2"/>
      <c r="O84" s="2"/>
      <c r="P84" s="2"/>
      <c r="Q84" s="2"/>
      <c r="R84" s="2"/>
      <c r="S84" s="2"/>
      <c r="T84" s="2"/>
      <c r="U84" s="2"/>
      <c r="V84" s="2"/>
      <c r="W84" s="2"/>
      <c r="X84" s="2"/>
    </row>
    <row r="85" spans="1:24" ht="15.75" customHeight="1" thickBot="1" x14ac:dyDescent="0.4">
      <c r="A85" s="149" t="s">
        <v>122</v>
      </c>
      <c r="B85" s="46">
        <f>C13</f>
        <v>0</v>
      </c>
      <c r="C85" s="46">
        <f>G13</f>
        <v>0</v>
      </c>
      <c r="D85" s="46">
        <f>B16</f>
        <v>0</v>
      </c>
      <c r="E85" s="46">
        <f>K13</f>
        <v>0</v>
      </c>
      <c r="F85" s="46">
        <f>W63</f>
        <v>0</v>
      </c>
      <c r="G85" s="338"/>
      <c r="H85" s="338"/>
      <c r="I85" s="340" t="s">
        <v>290</v>
      </c>
      <c r="J85" s="340"/>
      <c r="M85" s="2"/>
      <c r="N85" s="2"/>
      <c r="O85" s="2"/>
      <c r="P85" s="2"/>
      <c r="Q85" s="2"/>
      <c r="R85" s="2"/>
      <c r="S85" s="2"/>
      <c r="T85" s="2"/>
      <c r="U85" s="2"/>
      <c r="V85" s="2"/>
      <c r="W85" s="2"/>
      <c r="X85" s="2"/>
    </row>
    <row r="86" spans="1:24" ht="33.5" customHeight="1" x14ac:dyDescent="0.35">
      <c r="A86" s="87" t="s">
        <v>123</v>
      </c>
      <c r="B86" s="147">
        <f>B84-B85</f>
        <v>0</v>
      </c>
      <c r="C86" s="147">
        <f>C84-C85</f>
        <v>0</v>
      </c>
      <c r="D86" s="147">
        <f>D84-D85</f>
        <v>0</v>
      </c>
      <c r="E86" s="147">
        <f>E84-E85</f>
        <v>0</v>
      </c>
      <c r="F86" s="147">
        <f>F84-F85</f>
        <v>0</v>
      </c>
      <c r="G86" s="147">
        <f>SUM(B86:F86)</f>
        <v>0</v>
      </c>
      <c r="H86" s="148"/>
      <c r="I86" s="340"/>
      <c r="J86" s="340"/>
      <c r="M86" s="2"/>
      <c r="N86" s="2"/>
      <c r="O86" s="2"/>
      <c r="P86" s="2"/>
      <c r="Q86" s="2"/>
      <c r="R86" s="2"/>
      <c r="S86" s="2"/>
      <c r="T86" s="2"/>
      <c r="U86" s="2"/>
      <c r="V86" s="2"/>
      <c r="W86" s="2"/>
      <c r="X86" s="2"/>
    </row>
    <row r="87" spans="1:24" x14ac:dyDescent="0.35">
      <c r="J87" s="14"/>
      <c r="M87" s="7"/>
      <c r="N87" s="7"/>
      <c r="O87" s="7"/>
      <c r="P87" s="7"/>
      <c r="Q87" s="7"/>
      <c r="R87" s="7"/>
      <c r="S87" s="7"/>
      <c r="T87" s="7"/>
      <c r="U87" s="7"/>
      <c r="V87" s="7"/>
      <c r="W87" s="7"/>
      <c r="X87" s="7"/>
    </row>
    <row r="88" spans="1:24" x14ac:dyDescent="0.35">
      <c r="A88" s="51"/>
      <c r="B88" s="41">
        <f>B86</f>
        <v>0</v>
      </c>
      <c r="C88" s="376" t="s">
        <v>124</v>
      </c>
      <c r="D88" s="335"/>
      <c r="F88" s="2"/>
    </row>
    <row r="89" spans="1:24" x14ac:dyDescent="0.35">
      <c r="A89" s="51"/>
      <c r="B89" s="41">
        <f>C86</f>
        <v>0</v>
      </c>
      <c r="C89" s="350" t="s">
        <v>125</v>
      </c>
      <c r="D89" s="349"/>
      <c r="F89" s="2"/>
      <c r="G89" s="351" t="s">
        <v>126</v>
      </c>
      <c r="H89" s="351"/>
      <c r="I89" s="351"/>
      <c r="J89" s="351"/>
      <c r="K89" s="351"/>
    </row>
    <row r="90" spans="1:24" x14ac:dyDescent="0.35">
      <c r="A90" s="51"/>
      <c r="B90" s="41">
        <f>D86</f>
        <v>0</v>
      </c>
      <c r="C90" s="350" t="s">
        <v>127</v>
      </c>
      <c r="D90" s="349"/>
      <c r="F90" s="41">
        <f>L13</f>
        <v>0</v>
      </c>
      <c r="G90" s="352" t="s">
        <v>128</v>
      </c>
      <c r="H90" s="353"/>
      <c r="I90" s="353"/>
      <c r="J90" s="353"/>
      <c r="K90" s="353"/>
      <c r="L90" s="161"/>
      <c r="M90" s="161"/>
    </row>
    <row r="91" spans="1:24" ht="15" customHeight="1" x14ac:dyDescent="0.35">
      <c r="B91" s="41">
        <f>E86</f>
        <v>0</v>
      </c>
      <c r="C91" s="350" t="s">
        <v>129</v>
      </c>
      <c r="D91" s="349"/>
      <c r="F91" s="41">
        <f>W51</f>
        <v>0</v>
      </c>
      <c r="G91" s="350" t="s">
        <v>179</v>
      </c>
      <c r="H91" s="349"/>
      <c r="I91" s="349"/>
      <c r="J91" s="349"/>
      <c r="K91" s="349"/>
      <c r="L91" s="161"/>
      <c r="M91" s="161"/>
    </row>
    <row r="92" spans="1:24" ht="15" customHeight="1" x14ac:dyDescent="0.35">
      <c r="B92" s="41">
        <f>F86</f>
        <v>0</v>
      </c>
      <c r="C92" s="360" t="s">
        <v>180</v>
      </c>
      <c r="D92" s="361"/>
      <c r="E92" s="362"/>
      <c r="F92" s="41">
        <f>-299537.88*B13</f>
        <v>0</v>
      </c>
      <c r="G92" s="350" t="s">
        <v>132</v>
      </c>
      <c r="H92" s="349"/>
      <c r="I92" s="349"/>
      <c r="J92" s="349"/>
      <c r="K92" s="349"/>
      <c r="L92" s="161"/>
      <c r="M92" s="161"/>
    </row>
    <row r="93" spans="1:24" x14ac:dyDescent="0.35">
      <c r="B93" s="41">
        <f>H86</f>
        <v>0</v>
      </c>
      <c r="C93" s="350" t="s">
        <v>133</v>
      </c>
      <c r="D93" s="349"/>
      <c r="F93" s="138"/>
      <c r="G93" s="350" t="s">
        <v>134</v>
      </c>
      <c r="H93" s="349"/>
      <c r="I93" s="349"/>
      <c r="J93" s="349"/>
      <c r="K93" s="349"/>
      <c r="L93" s="161"/>
      <c r="M93" s="161"/>
    </row>
    <row r="94" spans="1:24" ht="15" thickBot="1" x14ac:dyDescent="0.4">
      <c r="B94" s="6">
        <f>SUM(B88:B93)</f>
        <v>0</v>
      </c>
      <c r="C94" s="349" t="s">
        <v>135</v>
      </c>
      <c r="D94" s="349"/>
      <c r="F94" s="6">
        <f>SUM(F90:F93)</f>
        <v>0</v>
      </c>
      <c r="G94" s="349" t="s">
        <v>136</v>
      </c>
      <c r="H94" s="349"/>
      <c r="I94" s="349"/>
      <c r="J94" s="349"/>
      <c r="K94" s="349"/>
    </row>
    <row r="95" spans="1:24" ht="15" thickTop="1" x14ac:dyDescent="0.35"/>
    <row r="96" spans="1:24" x14ac:dyDescent="0.35">
      <c r="D96" s="89" t="s">
        <v>137</v>
      </c>
      <c r="E96" s="90" t="e">
        <f>B94/F94</f>
        <v>#DIV/0!</v>
      </c>
    </row>
  </sheetData>
  <mergeCells count="61">
    <mergeCell ref="A41:D41"/>
    <mergeCell ref="F65:I65"/>
    <mergeCell ref="H66:H67"/>
    <mergeCell ref="I66:I67"/>
    <mergeCell ref="D43:D44"/>
    <mergeCell ref="C6:C7"/>
    <mergeCell ref="L6:L7"/>
    <mergeCell ref="A19:E19"/>
    <mergeCell ref="A35:D35"/>
    <mergeCell ref="A31:C31"/>
    <mergeCell ref="K43:L43"/>
    <mergeCell ref="I42:J42"/>
    <mergeCell ref="I43:J43"/>
    <mergeCell ref="G42:H42"/>
    <mergeCell ref="G43:H43"/>
    <mergeCell ref="F41:W41"/>
    <mergeCell ref="W42:W44"/>
    <mergeCell ref="U42:U44"/>
    <mergeCell ref="V42:V44"/>
    <mergeCell ref="K42:L42"/>
    <mergeCell ref="S43:T43"/>
    <mergeCell ref="O42:P42"/>
    <mergeCell ref="O43:P43"/>
    <mergeCell ref="M42:N42"/>
    <mergeCell ref="M43:N43"/>
    <mergeCell ref="Q42:R42"/>
    <mergeCell ref="Q43:R43"/>
    <mergeCell ref="S42:T42"/>
    <mergeCell ref="C94:D94"/>
    <mergeCell ref="G93:K93"/>
    <mergeCell ref="C88:D88"/>
    <mergeCell ref="C89:D89"/>
    <mergeCell ref="C90:D90"/>
    <mergeCell ref="C91:D91"/>
    <mergeCell ref="C92:E92"/>
    <mergeCell ref="C93:D93"/>
    <mergeCell ref="G92:K92"/>
    <mergeCell ref="G89:K89"/>
    <mergeCell ref="G90:K90"/>
    <mergeCell ref="G91:K91"/>
    <mergeCell ref="G94:K94"/>
    <mergeCell ref="I85:J86"/>
    <mergeCell ref="B82:H82"/>
    <mergeCell ref="A51:C52"/>
    <mergeCell ref="C53:D53"/>
    <mergeCell ref="F70:G72"/>
    <mergeCell ref="F73:G73"/>
    <mergeCell ref="F74:G77"/>
    <mergeCell ref="F78:G79"/>
    <mergeCell ref="F80:G80"/>
    <mergeCell ref="G83:G85"/>
    <mergeCell ref="H83:H85"/>
    <mergeCell ref="J66:K67"/>
    <mergeCell ref="F68:G69"/>
    <mergeCell ref="C3:L3"/>
    <mergeCell ref="C4:L4"/>
    <mergeCell ref="G39:R39"/>
    <mergeCell ref="G40:R40"/>
    <mergeCell ref="D5:L5"/>
    <mergeCell ref="D6:G6"/>
    <mergeCell ref="H6:K6"/>
  </mergeCells>
  <dataValidations count="4">
    <dataValidation allowBlank="1" showInputMessage="1" showErrorMessage="1" promptTitle="Deferred Inflows" prompt="Enter amounts in this column as credits (-)." sqref="G45:G62 I45:I62" xr:uid="{00000000-0002-0000-0400-000000000000}"/>
    <dataValidation allowBlank="1" showInputMessage="1" showErrorMessage="1" promptTitle="Deferred Outlows" prompt="Enter amounts in this column as debits (+)." sqref="H45:H62" xr:uid="{00000000-0002-0000-0400-000001000000}"/>
    <dataValidation allowBlank="1" showInputMessage="1" showErrorMessage="1" promptTitle="Deferred Outflows" prompt="Enter amounts in this column as debits (+)." sqref="J45:R62 S51:T51" xr:uid="{00000000-0002-0000-0400-000002000000}"/>
    <dataValidation allowBlank="1" showInputMessage="1" showErrorMessage="1" prompt="If you have more than one DRS ORG ID number, combine the percentages." sqref="B12:B13" xr:uid="{00000000-0002-0000-0400-000003000000}"/>
  </dataValidations>
  <pageMargins left="0.7" right="0.7" top="0.75" bottom="0.75" header="0.3" footer="0.3"/>
  <pageSetup paperSize="17" scale="43" orientation="landscape" cellComments="asDisplayed" r:id="rId1"/>
  <ignoredErrors>
    <ignoredError sqref="G9" formulaRange="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7"/>
  <sheetViews>
    <sheetView showGridLines="0" zoomScaleNormal="100" workbookViewId="0">
      <selection activeCell="L13" activeCellId="10" sqref="F53:F55 B49:B55 B45:F47 G47 H28:I40 B34:D37 E40 D40 B18:C22 C12:K13 L13"/>
    </sheetView>
  </sheetViews>
  <sheetFormatPr defaultColWidth="9.1796875" defaultRowHeight="14.5" x14ac:dyDescent="0.35"/>
  <cols>
    <col min="1" max="1" width="55" bestFit="1" customWidth="1"/>
    <col min="2" max="2" width="10.1796875" bestFit="1" customWidth="1"/>
    <col min="3" max="3" width="14.26953125" bestFit="1" customWidth="1"/>
    <col min="4" max="4" width="15.26953125" bestFit="1" customWidth="1"/>
    <col min="5" max="5" width="14.26953125" bestFit="1" customWidth="1"/>
    <col min="6" max="6" width="13.81640625" bestFit="1" customWidth="1"/>
    <col min="7" max="7" width="14" bestFit="1" customWidth="1"/>
    <col min="8" max="8" width="12.26953125" bestFit="1" customWidth="1"/>
    <col min="9" max="9" width="15" bestFit="1" customWidth="1"/>
    <col min="10" max="10" width="12.453125" bestFit="1" customWidth="1"/>
    <col min="11" max="11" width="15" bestFit="1" customWidth="1"/>
    <col min="12" max="12" width="13.453125" bestFit="1" customWidth="1"/>
    <col min="13" max="13" width="7.7265625" bestFit="1" customWidth="1"/>
  </cols>
  <sheetData>
    <row r="1" spans="1:12" ht="15.5" x14ac:dyDescent="0.35">
      <c r="A1" s="356" t="s">
        <v>63</v>
      </c>
      <c r="B1" s="356"/>
    </row>
    <row r="3" spans="1:12" x14ac:dyDescent="0.35">
      <c r="C3" s="330" t="s">
        <v>64</v>
      </c>
      <c r="D3" s="330"/>
      <c r="E3" s="330"/>
      <c r="F3" s="330"/>
      <c r="G3" s="330"/>
      <c r="H3" s="330"/>
      <c r="I3" s="330"/>
      <c r="J3" s="330"/>
      <c r="K3" s="330"/>
      <c r="L3" s="330"/>
    </row>
    <row r="4" spans="1:12" x14ac:dyDescent="0.35">
      <c r="C4" s="330" t="s">
        <v>138</v>
      </c>
      <c r="D4" s="330"/>
      <c r="E4" s="330"/>
      <c r="F4" s="330"/>
      <c r="G4" s="330"/>
      <c r="H4" s="330"/>
      <c r="I4" s="330"/>
      <c r="J4" s="330"/>
      <c r="K4" s="330"/>
      <c r="L4" s="330"/>
    </row>
    <row r="5" spans="1:12" ht="15" thickBot="1" x14ac:dyDescent="0.4">
      <c r="D5" s="341"/>
      <c r="E5" s="341"/>
      <c r="F5" s="341"/>
      <c r="G5" s="341"/>
      <c r="H5" s="341"/>
      <c r="I5" s="341"/>
      <c r="J5" s="341"/>
      <c r="K5" s="341"/>
      <c r="L5" s="341"/>
    </row>
    <row r="6" spans="1:12" ht="15" customHeight="1" x14ac:dyDescent="0.35">
      <c r="B6" s="15"/>
      <c r="C6" s="331" t="s">
        <v>66</v>
      </c>
      <c r="D6" s="342" t="s">
        <v>67</v>
      </c>
      <c r="E6" s="343"/>
      <c r="F6" s="343"/>
      <c r="G6" s="344"/>
      <c r="H6" s="359" t="s">
        <v>68</v>
      </c>
      <c r="I6" s="346"/>
      <c r="J6" s="346"/>
      <c r="K6" s="347"/>
      <c r="L6" s="333" t="s">
        <v>69</v>
      </c>
    </row>
    <row r="7" spans="1:12" ht="116" x14ac:dyDescent="0.35">
      <c r="A7" s="64" t="s">
        <v>200</v>
      </c>
      <c r="C7" s="332"/>
      <c r="D7" s="94" t="s">
        <v>71</v>
      </c>
      <c r="E7" s="92" t="s">
        <v>72</v>
      </c>
      <c r="F7" s="92" t="s">
        <v>73</v>
      </c>
      <c r="G7" s="95" t="s">
        <v>74</v>
      </c>
      <c r="H7" s="96" t="s">
        <v>71</v>
      </c>
      <c r="I7" s="93" t="s">
        <v>72</v>
      </c>
      <c r="J7" s="93" t="s">
        <v>75</v>
      </c>
      <c r="K7" s="97" t="s">
        <v>76</v>
      </c>
      <c r="L7" s="334"/>
    </row>
    <row r="8" spans="1:12" x14ac:dyDescent="0.35">
      <c r="A8" s="51" t="str">
        <f>'1,2,3 - PERS_1'!A8</f>
        <v>PEFI - Prior year (2021) balances</v>
      </c>
      <c r="C8" s="103">
        <v>3425562000</v>
      </c>
      <c r="D8" s="104">
        <v>0</v>
      </c>
      <c r="E8" s="105">
        <v>0</v>
      </c>
      <c r="F8" s="106">
        <v>0</v>
      </c>
      <c r="G8" s="162">
        <f>SUM(D8:F8)</f>
        <v>0</v>
      </c>
      <c r="H8" s="118">
        <v>0</v>
      </c>
      <c r="I8" s="115">
        <v>-1046720080</v>
      </c>
      <c r="J8" s="119">
        <v>0</v>
      </c>
      <c r="K8" s="107">
        <v>-1046720080</v>
      </c>
      <c r="L8" s="120"/>
    </row>
    <row r="9" spans="1:12" ht="15" thickBot="1" x14ac:dyDescent="0.4">
      <c r="A9" s="51" t="str">
        <f>'1,2,3 - PERS_1'!A9</f>
        <v>PEFI - Current year (2022) balances</v>
      </c>
      <c r="C9" s="108">
        <v>2868613000</v>
      </c>
      <c r="D9" s="109">
        <v>0</v>
      </c>
      <c r="E9" s="110">
        <v>0</v>
      </c>
      <c r="F9" s="110">
        <v>0</v>
      </c>
      <c r="G9" s="111">
        <f>SUM(D9:F9)</f>
        <v>0</v>
      </c>
      <c r="H9" s="116">
        <v>0</v>
      </c>
      <c r="I9" s="117">
        <v>-358186037</v>
      </c>
      <c r="J9" s="117">
        <v>0</v>
      </c>
      <c r="K9" s="112">
        <f>+SUM(H9:J9)</f>
        <v>-358186037</v>
      </c>
      <c r="L9" s="113">
        <v>-131585000</v>
      </c>
    </row>
    <row r="11" spans="1:12" ht="15" thickBot="1" x14ac:dyDescent="0.4">
      <c r="A11" t="s">
        <v>79</v>
      </c>
    </row>
    <row r="12" spans="1:12" ht="15" thickBot="1" x14ac:dyDescent="0.4">
      <c r="A12" t="str">
        <f>'1,2,3 - PERS_1'!A12</f>
        <v>2021 - enter you allocation % in the yellow cell</v>
      </c>
      <c r="B12" s="68"/>
      <c r="C12" s="253">
        <f>C8*$B$12</f>
        <v>0</v>
      </c>
      <c r="D12" s="254">
        <f t="shared" ref="D12:K12" si="0">D8*$B$12</f>
        <v>0</v>
      </c>
      <c r="E12" s="254">
        <f t="shared" si="0"/>
        <v>0</v>
      </c>
      <c r="F12" s="254">
        <f t="shared" si="0"/>
        <v>0</v>
      </c>
      <c r="G12" s="101">
        <f t="shared" si="0"/>
        <v>0</v>
      </c>
      <c r="H12" s="255">
        <f t="shared" si="0"/>
        <v>0</v>
      </c>
      <c r="I12" s="255">
        <f t="shared" si="0"/>
        <v>0</v>
      </c>
      <c r="J12" s="255">
        <f t="shared" si="0"/>
        <v>0</v>
      </c>
      <c r="K12" s="256">
        <f t="shared" si="0"/>
        <v>0</v>
      </c>
      <c r="L12" s="69"/>
    </row>
    <row r="13" spans="1:12" ht="15" thickBot="1" x14ac:dyDescent="0.4">
      <c r="A13" t="str">
        <f>'1,2,3 - PERS_1'!A13</f>
        <v>2022 - enter you allocation % in the yellow cell</v>
      </c>
      <c r="B13" s="68"/>
      <c r="C13" s="253">
        <f>C9*$B$13</f>
        <v>0</v>
      </c>
      <c r="D13" s="254">
        <f>D9*$B$13</f>
        <v>0</v>
      </c>
      <c r="E13" s="254">
        <f t="shared" ref="E13:L13" si="1">E9*$B$13</f>
        <v>0</v>
      </c>
      <c r="F13" s="254">
        <f t="shared" si="1"/>
        <v>0</v>
      </c>
      <c r="G13" s="101">
        <f t="shared" si="1"/>
        <v>0</v>
      </c>
      <c r="H13" s="255">
        <f t="shared" si="1"/>
        <v>0</v>
      </c>
      <c r="I13" s="255">
        <f t="shared" si="1"/>
        <v>0</v>
      </c>
      <c r="J13" s="255">
        <f t="shared" si="1"/>
        <v>0</v>
      </c>
      <c r="K13" s="256">
        <f t="shared" si="1"/>
        <v>0</v>
      </c>
      <c r="L13" s="41">
        <f t="shared" si="1"/>
        <v>0</v>
      </c>
    </row>
    <row r="15" spans="1:12" x14ac:dyDescent="0.35">
      <c r="G15" s="51"/>
    </row>
    <row r="16" spans="1:12" x14ac:dyDescent="0.35">
      <c r="A16" s="327" t="s">
        <v>84</v>
      </c>
      <c r="B16" s="327"/>
      <c r="C16" s="327"/>
      <c r="D16" s="327"/>
      <c r="E16" s="327"/>
    </row>
    <row r="17" spans="1:13" x14ac:dyDescent="0.35">
      <c r="B17" s="71" t="s">
        <v>85</v>
      </c>
      <c r="C17" s="71" t="s">
        <v>86</v>
      </c>
      <c r="E17" s="72"/>
      <c r="F17" s="72"/>
      <c r="G17" s="2"/>
    </row>
    <row r="18" spans="1:13" x14ac:dyDescent="0.35">
      <c r="A18" s="66" t="s">
        <v>140</v>
      </c>
      <c r="B18" s="41"/>
      <c r="C18" s="41">
        <f>-C12</f>
        <v>0</v>
      </c>
      <c r="E18" s="72"/>
      <c r="F18" s="72"/>
      <c r="G18" s="2"/>
    </row>
    <row r="19" spans="1:13" x14ac:dyDescent="0.35">
      <c r="A19" s="21" t="s">
        <v>201</v>
      </c>
      <c r="B19" s="41">
        <f>C13</f>
        <v>0</v>
      </c>
      <c r="C19" s="41"/>
      <c r="E19" s="65"/>
      <c r="F19" s="65"/>
      <c r="G19" s="2"/>
    </row>
    <row r="20" spans="1:13" x14ac:dyDescent="0.35">
      <c r="A20" s="21" t="s">
        <v>89</v>
      </c>
      <c r="B20" s="41">
        <f>-K12</f>
        <v>0</v>
      </c>
      <c r="C20" s="41"/>
      <c r="G20" s="2"/>
    </row>
    <row r="21" spans="1:13" x14ac:dyDescent="0.35">
      <c r="A21" s="66" t="s">
        <v>90</v>
      </c>
      <c r="B21" s="41"/>
      <c r="C21" s="41">
        <f>+K13</f>
        <v>0</v>
      </c>
    </row>
    <row r="22" spans="1:13" x14ac:dyDescent="0.35">
      <c r="A22" s="21" t="str">
        <f>IF(SUM(B19:C21)&lt;0, "Adjustment to Pension Expense","      Adjustment to Pension Expense")</f>
        <v xml:space="preserve">      Adjustment to Pension Expense</v>
      </c>
      <c r="B22" s="41">
        <f>IF(SUM(B18:C21)&lt;0, SUM(B18:C21)*-1, 0)</f>
        <v>0</v>
      </c>
      <c r="C22" s="41">
        <f>IF(SUM(B18:C21)&lt;0, 0, SUM(B18:C21)*-1)</f>
        <v>0</v>
      </c>
    </row>
    <row r="25" spans="1:13" ht="15" thickBot="1" x14ac:dyDescent="0.4">
      <c r="A25" s="328" t="s">
        <v>93</v>
      </c>
      <c r="B25" s="328"/>
      <c r="C25" s="328"/>
      <c r="D25" s="328"/>
      <c r="G25" s="39"/>
      <c r="H25" s="51"/>
      <c r="I25" s="51"/>
    </row>
    <row r="26" spans="1:13" ht="15" customHeight="1" x14ac:dyDescent="0.35">
      <c r="A26" s="328"/>
      <c r="B26" s="328"/>
      <c r="C26" s="328"/>
      <c r="D26" s="328"/>
      <c r="F26" s="318" t="s">
        <v>94</v>
      </c>
      <c r="G26" s="320"/>
      <c r="H26" s="316" t="s">
        <v>202</v>
      </c>
      <c r="I26" s="316" t="s">
        <v>203</v>
      </c>
      <c r="J26" s="339" t="s">
        <v>97</v>
      </c>
      <c r="K26" s="340"/>
    </row>
    <row r="27" spans="1:13" ht="15" thickBot="1" x14ac:dyDescent="0.4">
      <c r="A27" s="328"/>
      <c r="B27" s="328"/>
      <c r="C27" s="328"/>
      <c r="D27" s="328"/>
      <c r="F27" s="321"/>
      <c r="G27" s="323"/>
      <c r="H27" s="317"/>
      <c r="I27" s="317"/>
      <c r="J27" s="339"/>
      <c r="K27" s="340"/>
    </row>
    <row r="28" spans="1:13" ht="15" thickBot="1" x14ac:dyDescent="0.4">
      <c r="A28" s="329"/>
      <c r="B28" s="329"/>
      <c r="C28" s="329"/>
      <c r="D28" s="329"/>
      <c r="F28" s="302" t="s">
        <v>99</v>
      </c>
      <c r="G28" s="303"/>
      <c r="H28" s="226"/>
      <c r="I28" s="227"/>
      <c r="L28" s="14"/>
      <c r="M28" s="14"/>
    </row>
    <row r="29" spans="1:13" ht="15" thickBot="1" x14ac:dyDescent="0.4">
      <c r="A29" s="379" t="s">
        <v>204</v>
      </c>
      <c r="B29" s="380"/>
      <c r="C29" s="380"/>
      <c r="D29" s="381"/>
      <c r="F29" s="304"/>
      <c r="G29" s="305"/>
      <c r="H29" s="228">
        <f>D13</f>
        <v>0</v>
      </c>
      <c r="I29" s="229">
        <f>H13</f>
        <v>0</v>
      </c>
      <c r="J29" s="51"/>
      <c r="K29" s="51"/>
      <c r="L29" s="14"/>
      <c r="M29" s="14"/>
    </row>
    <row r="30" spans="1:13" x14ac:dyDescent="0.35">
      <c r="A30" s="141"/>
      <c r="B30" s="2"/>
      <c r="C30" s="2"/>
      <c r="D30" s="74"/>
      <c r="F30" s="302" t="s">
        <v>103</v>
      </c>
      <c r="G30" s="303"/>
      <c r="H30" s="257"/>
      <c r="I30" s="258"/>
      <c r="J30" s="39"/>
      <c r="K30" s="14"/>
      <c r="L30" s="14"/>
      <c r="M30" s="14"/>
    </row>
    <row r="31" spans="1:13" x14ac:dyDescent="0.35">
      <c r="A31" s="141"/>
      <c r="B31" s="123" t="str">
        <f>'1,2,3 - PERS_1'!B35</f>
        <v>2021</v>
      </c>
      <c r="C31" s="123" t="str">
        <f>'1,2,3 - PERS_1'!C35</f>
        <v>2022</v>
      </c>
      <c r="D31" s="374" t="s">
        <v>102</v>
      </c>
      <c r="F31" s="306"/>
      <c r="G31" s="307"/>
      <c r="H31" s="230">
        <f>E13</f>
        <v>0</v>
      </c>
      <c r="I31" s="78">
        <f>I13</f>
        <v>0</v>
      </c>
      <c r="J31" s="39"/>
      <c r="K31" s="14"/>
      <c r="L31" s="14"/>
      <c r="M31" s="14"/>
    </row>
    <row r="32" spans="1:13" ht="15" thickBot="1" x14ac:dyDescent="0.4">
      <c r="A32" s="141"/>
      <c r="B32" s="75">
        <f>B12</f>
        <v>0</v>
      </c>
      <c r="C32" s="75">
        <f>B13</f>
        <v>0</v>
      </c>
      <c r="D32" s="375"/>
      <c r="F32" s="304"/>
      <c r="G32" s="305"/>
      <c r="H32" s="259"/>
      <c r="I32" s="260"/>
      <c r="J32" s="39"/>
      <c r="K32" s="14"/>
      <c r="L32" s="14"/>
      <c r="M32" s="14"/>
    </row>
    <row r="33" spans="1:13" ht="15" thickBot="1" x14ac:dyDescent="0.4">
      <c r="A33" s="141"/>
      <c r="D33" s="74"/>
      <c r="F33" s="308" t="s">
        <v>105</v>
      </c>
      <c r="G33" s="309"/>
      <c r="H33" s="231">
        <f>F13</f>
        <v>0</v>
      </c>
      <c r="I33" s="232">
        <f>J13</f>
        <v>0</v>
      </c>
      <c r="J33" s="14"/>
      <c r="K33" s="14"/>
      <c r="L33" s="14"/>
      <c r="M33" s="14"/>
    </row>
    <row r="34" spans="1:13" ht="15" customHeight="1" x14ac:dyDescent="0.35">
      <c r="A34" s="141" t="s">
        <v>104</v>
      </c>
      <c r="B34" s="248">
        <f>C12</f>
        <v>0</v>
      </c>
      <c r="C34" s="248">
        <f>C8*$B$13</f>
        <v>0</v>
      </c>
      <c r="D34" s="268">
        <f>C34-B34</f>
        <v>0</v>
      </c>
      <c r="F34" s="310" t="s">
        <v>107</v>
      </c>
      <c r="G34" s="311"/>
      <c r="H34" s="261"/>
      <c r="I34" s="261"/>
      <c r="J34" s="9"/>
      <c r="K34" s="14"/>
      <c r="L34" s="14"/>
      <c r="M34" s="14"/>
    </row>
    <row r="35" spans="1:13" x14ac:dyDescent="0.35">
      <c r="A35" s="141" t="s">
        <v>106</v>
      </c>
      <c r="B35" s="248">
        <f>G12</f>
        <v>0</v>
      </c>
      <c r="C35" s="248">
        <f>G8*$B$13</f>
        <v>0</v>
      </c>
      <c r="D35" s="268">
        <f>C35-B35</f>
        <v>0</v>
      </c>
      <c r="F35" s="312"/>
      <c r="G35" s="313"/>
      <c r="H35" s="262"/>
      <c r="I35" s="262"/>
      <c r="J35" s="2"/>
      <c r="K35" s="14"/>
      <c r="L35" s="14"/>
      <c r="M35" s="14"/>
    </row>
    <row r="36" spans="1:13" x14ac:dyDescent="0.35">
      <c r="A36" s="125" t="s">
        <v>108</v>
      </c>
      <c r="B36" s="248">
        <f>K12</f>
        <v>0</v>
      </c>
      <c r="C36" s="248">
        <f>K8*$B$13</f>
        <v>0</v>
      </c>
      <c r="D36" s="268">
        <f>C36-B36</f>
        <v>0</v>
      </c>
      <c r="F36" s="312"/>
      <c r="G36" s="313"/>
      <c r="H36" s="262"/>
      <c r="I36" s="262"/>
      <c r="J36" s="2"/>
      <c r="K36" s="14"/>
      <c r="L36" s="14"/>
      <c r="M36" s="14"/>
    </row>
    <row r="37" spans="1:13" ht="15" thickBot="1" x14ac:dyDescent="0.4">
      <c r="A37" s="141" t="s">
        <v>109</v>
      </c>
      <c r="B37" s="2"/>
      <c r="C37" s="2"/>
      <c r="D37" s="81">
        <f>SUM(D34:D36)</f>
        <v>0</v>
      </c>
      <c r="F37" s="314"/>
      <c r="G37" s="315"/>
      <c r="H37" s="263"/>
      <c r="I37" s="263"/>
      <c r="J37" s="2"/>
      <c r="K37" s="14"/>
      <c r="L37" s="14"/>
      <c r="M37" s="14"/>
    </row>
    <row r="38" spans="1:13" ht="15.75" customHeight="1" thickTop="1" x14ac:dyDescent="0.35">
      <c r="A38" s="141"/>
      <c r="D38" s="74"/>
      <c r="F38" s="302" t="s">
        <v>110</v>
      </c>
      <c r="G38" s="303"/>
      <c r="H38" s="264"/>
      <c r="I38" s="265"/>
      <c r="J38" s="2"/>
      <c r="K38" s="14"/>
      <c r="L38" s="14"/>
      <c r="M38" s="14"/>
    </row>
    <row r="39" spans="1:13" ht="15" thickBot="1" x14ac:dyDescent="0.4">
      <c r="A39" s="298" t="s">
        <v>165</v>
      </c>
      <c r="B39" s="299"/>
      <c r="C39" s="299"/>
      <c r="D39" s="83"/>
      <c r="F39" s="304"/>
      <c r="G39" s="305"/>
      <c r="H39" s="266"/>
      <c r="I39" s="267"/>
      <c r="J39" s="2"/>
      <c r="K39" s="14"/>
      <c r="L39" s="14"/>
      <c r="M39" s="14"/>
    </row>
    <row r="40" spans="1:13" ht="15" thickBot="1" x14ac:dyDescent="0.4">
      <c r="A40" s="300"/>
      <c r="B40" s="301"/>
      <c r="C40" s="301"/>
      <c r="D40" s="84">
        <f>-D37</f>
        <v>0</v>
      </c>
      <c r="E40" s="2"/>
      <c r="F40" s="308" t="s">
        <v>112</v>
      </c>
      <c r="G40" s="309"/>
      <c r="H40" s="231">
        <f>SUM(H28:H39)</f>
        <v>0</v>
      </c>
      <c r="I40" s="231">
        <f>SUM(I28:I39)</f>
        <v>0</v>
      </c>
      <c r="K40" s="14"/>
      <c r="L40" s="14"/>
      <c r="M40" s="14"/>
    </row>
    <row r="41" spans="1:13" x14ac:dyDescent="0.35">
      <c r="H41" s="14"/>
      <c r="I41" s="14"/>
      <c r="K41" s="14"/>
      <c r="L41" s="14"/>
      <c r="M41" s="14"/>
    </row>
    <row r="43" spans="1:13" x14ac:dyDescent="0.35">
      <c r="A43" s="51"/>
      <c r="B43" s="336" t="s">
        <v>205</v>
      </c>
      <c r="C43" s="336"/>
      <c r="D43" s="336"/>
      <c r="E43" s="336"/>
      <c r="F43" s="336"/>
      <c r="G43" s="336"/>
      <c r="H43" s="14"/>
      <c r="I43" s="14"/>
    </row>
    <row r="44" spans="1:13" ht="29" x14ac:dyDescent="0.35">
      <c r="B44" s="85" t="s">
        <v>195</v>
      </c>
      <c r="C44" s="86" t="s">
        <v>115</v>
      </c>
      <c r="D44" s="86" t="s">
        <v>116</v>
      </c>
      <c r="E44" s="86" t="s">
        <v>117</v>
      </c>
      <c r="F44" s="86" t="s">
        <v>118</v>
      </c>
      <c r="G44" s="371" t="s">
        <v>119</v>
      </c>
      <c r="H44" s="8"/>
      <c r="I44" s="8"/>
    </row>
    <row r="45" spans="1:13" x14ac:dyDescent="0.35">
      <c r="A45" s="149" t="s">
        <v>121</v>
      </c>
      <c r="B45" s="41">
        <f>C12</f>
        <v>0</v>
      </c>
      <c r="C45" s="41">
        <f>G12</f>
        <v>0</v>
      </c>
      <c r="D45" s="145"/>
      <c r="E45" s="41">
        <f>K12</f>
        <v>0</v>
      </c>
      <c r="F45" s="145"/>
      <c r="G45" s="372"/>
      <c r="H45" s="2"/>
      <c r="I45" s="2"/>
    </row>
    <row r="46" spans="1:13" ht="15" thickBot="1" x14ac:dyDescent="0.4">
      <c r="A46" s="149" t="s">
        <v>122</v>
      </c>
      <c r="B46" s="46">
        <f>C13</f>
        <v>0</v>
      </c>
      <c r="C46" s="46">
        <f>G13</f>
        <v>0</v>
      </c>
      <c r="D46" s="146"/>
      <c r="E46" s="46">
        <f>K13</f>
        <v>0</v>
      </c>
      <c r="F46" s="146"/>
      <c r="G46" s="373"/>
      <c r="H46" s="2"/>
      <c r="I46" s="2"/>
    </row>
    <row r="47" spans="1:13" x14ac:dyDescent="0.35">
      <c r="A47" s="87" t="s">
        <v>123</v>
      </c>
      <c r="B47" s="147">
        <f>B45-B46</f>
        <v>0</v>
      </c>
      <c r="C47" s="147">
        <f>C45-C46</f>
        <v>0</v>
      </c>
      <c r="D47" s="147">
        <f>D45-D46</f>
        <v>0</v>
      </c>
      <c r="E47" s="147">
        <f>E45-E46</f>
        <v>0</v>
      </c>
      <c r="F47" s="147">
        <f>F45-F46</f>
        <v>0</v>
      </c>
      <c r="G47" s="147">
        <f>SUM(B47:F47)</f>
        <v>0</v>
      </c>
      <c r="H47" s="2"/>
      <c r="I47" s="2"/>
    </row>
    <row r="49" spans="1:9" x14ac:dyDescent="0.35">
      <c r="A49" s="51"/>
      <c r="B49" s="41">
        <f>B47</f>
        <v>0</v>
      </c>
      <c r="C49" s="376" t="s">
        <v>206</v>
      </c>
      <c r="D49" s="335"/>
      <c r="F49" s="2"/>
    </row>
    <row r="50" spans="1:9" x14ac:dyDescent="0.35">
      <c r="A50" s="51"/>
      <c r="B50" s="41">
        <f>C47</f>
        <v>0</v>
      </c>
      <c r="C50" s="350" t="s">
        <v>125</v>
      </c>
      <c r="D50" s="349"/>
      <c r="F50" s="2"/>
    </row>
    <row r="51" spans="1:9" x14ac:dyDescent="0.35">
      <c r="A51" s="51"/>
      <c r="B51" s="41">
        <f>D47</f>
        <v>0</v>
      </c>
      <c r="C51" s="350" t="s">
        <v>207</v>
      </c>
      <c r="D51" s="349"/>
      <c r="F51" s="7"/>
    </row>
    <row r="52" spans="1:9" x14ac:dyDescent="0.35">
      <c r="B52" s="41">
        <f>E47</f>
        <v>0</v>
      </c>
      <c r="C52" s="350" t="s">
        <v>129</v>
      </c>
      <c r="D52" s="349"/>
      <c r="G52" s="351" t="s">
        <v>126</v>
      </c>
      <c r="H52" s="351"/>
      <c r="I52" s="351"/>
    </row>
    <row r="53" spans="1:9" x14ac:dyDescent="0.35">
      <c r="B53" s="41">
        <f>F47</f>
        <v>0</v>
      </c>
      <c r="C53" s="350" t="s">
        <v>131</v>
      </c>
      <c r="D53" s="349"/>
      <c r="F53" s="41">
        <f>L13</f>
        <v>0</v>
      </c>
      <c r="G53" s="352" t="s">
        <v>128</v>
      </c>
      <c r="H53" s="353"/>
      <c r="I53" s="353"/>
    </row>
    <row r="54" spans="1:9" x14ac:dyDescent="0.35">
      <c r="B54" s="41">
        <v>0</v>
      </c>
      <c r="C54" s="350" t="s">
        <v>208</v>
      </c>
      <c r="D54" s="349"/>
      <c r="F54" s="144">
        <f>D40</f>
        <v>0</v>
      </c>
      <c r="G54" s="350" t="s">
        <v>130</v>
      </c>
      <c r="H54" s="349"/>
      <c r="I54" s="349"/>
    </row>
    <row r="55" spans="1:9" ht="15" thickBot="1" x14ac:dyDescent="0.4">
      <c r="B55" s="6">
        <f>SUM(B49:B54)</f>
        <v>0</v>
      </c>
      <c r="C55" s="349" t="s">
        <v>135</v>
      </c>
      <c r="D55" s="349"/>
      <c r="F55" s="6">
        <f>SUM(F53:F54)</f>
        <v>0</v>
      </c>
      <c r="G55" s="349" t="s">
        <v>136</v>
      </c>
      <c r="H55" s="349"/>
      <c r="I55" s="349"/>
    </row>
    <row r="56" spans="1:9" ht="15" thickTop="1" x14ac:dyDescent="0.35"/>
    <row r="57" spans="1:9" x14ac:dyDescent="0.35">
      <c r="D57" s="89" t="s">
        <v>137</v>
      </c>
      <c r="E57" s="90" t="e">
        <f>B55/F55</f>
        <v>#DIV/0!</v>
      </c>
    </row>
  </sheetData>
  <mergeCells count="36">
    <mergeCell ref="G44:G46"/>
    <mergeCell ref="F26:G27"/>
    <mergeCell ref="D31:D32"/>
    <mergeCell ref="G52:I52"/>
    <mergeCell ref="B43:G43"/>
    <mergeCell ref="A39:C40"/>
    <mergeCell ref="A29:D29"/>
    <mergeCell ref="A25:D28"/>
    <mergeCell ref="F28:G29"/>
    <mergeCell ref="F30:G32"/>
    <mergeCell ref="F33:G33"/>
    <mergeCell ref="F34:G37"/>
    <mergeCell ref="F38:G39"/>
    <mergeCell ref="F40:G40"/>
    <mergeCell ref="H26:H27"/>
    <mergeCell ref="I26:I27"/>
    <mergeCell ref="G53:I53"/>
    <mergeCell ref="G54:I54"/>
    <mergeCell ref="G55:I55"/>
    <mergeCell ref="C49:D49"/>
    <mergeCell ref="C50:D50"/>
    <mergeCell ref="C51:D51"/>
    <mergeCell ref="C52:D52"/>
    <mergeCell ref="C53:D53"/>
    <mergeCell ref="C54:D54"/>
    <mergeCell ref="C55:D55"/>
    <mergeCell ref="C3:L3"/>
    <mergeCell ref="C4:L4"/>
    <mergeCell ref="A1:B1"/>
    <mergeCell ref="A16:E16"/>
    <mergeCell ref="J26:K27"/>
    <mergeCell ref="D5:L5"/>
    <mergeCell ref="D6:G6"/>
    <mergeCell ref="H6:K6"/>
    <mergeCell ref="C6:C7"/>
    <mergeCell ref="L6:L7"/>
  </mergeCells>
  <dataValidations count="1">
    <dataValidation allowBlank="1" showInputMessage="1" showErrorMessage="1" prompt="If you have more than one DRS ORG ID number, combine the percentages." sqref="B12:B13" xr:uid="{00000000-0002-0000-0500-000000000000}"/>
  </dataValidations>
  <pageMargins left="0.7" right="0.7" top="0.75" bottom="0.75" header="0.3" footer="0.3"/>
  <pageSetup paperSize="17" scale="47" orientation="landscape" cellComments="asDisplayed" r:id="rId1"/>
  <ignoredErrors>
    <ignoredError sqref="G8:G9" formulaRange="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100"/>
  <sheetViews>
    <sheetView showGridLines="0" tabSelected="1" topLeftCell="A59" zoomScaleNormal="100" workbookViewId="0">
      <selection activeCell="J88" sqref="J88:K89"/>
    </sheetView>
  </sheetViews>
  <sheetFormatPr defaultColWidth="9.1796875" defaultRowHeight="14.5" x14ac:dyDescent="0.35"/>
  <cols>
    <col min="1" max="1" width="51.453125" customWidth="1"/>
    <col min="2" max="2" width="10.1796875" bestFit="1" customWidth="1"/>
    <col min="3" max="3" width="14.26953125" bestFit="1" customWidth="1"/>
    <col min="4" max="4" width="15.26953125" bestFit="1" customWidth="1"/>
    <col min="5" max="5" width="14.26953125" bestFit="1" customWidth="1"/>
    <col min="6" max="6" width="17" bestFit="1" customWidth="1"/>
    <col min="7" max="7" width="14" bestFit="1" customWidth="1"/>
    <col min="8" max="8" width="12.26953125" bestFit="1" customWidth="1"/>
    <col min="9" max="9" width="15" bestFit="1" customWidth="1"/>
    <col min="10" max="10" width="13.453125" bestFit="1" customWidth="1"/>
    <col min="11" max="11" width="15" bestFit="1" customWidth="1"/>
    <col min="12" max="12" width="13.453125" bestFit="1" customWidth="1"/>
    <col min="13" max="20" width="9.7265625" bestFit="1" customWidth="1"/>
    <col min="21" max="22" width="9.7265625" customWidth="1"/>
    <col min="23" max="23" width="6.54296875" bestFit="1" customWidth="1"/>
    <col min="24" max="24" width="24.1796875" bestFit="1" customWidth="1"/>
    <col min="25" max="25" width="15.7265625" customWidth="1"/>
    <col min="26" max="26" width="10.7265625" bestFit="1" customWidth="1"/>
  </cols>
  <sheetData>
    <row r="1" spans="1:24" ht="15.5" x14ac:dyDescent="0.35">
      <c r="A1" s="91" t="s">
        <v>63</v>
      </c>
    </row>
    <row r="2" spans="1:24" x14ac:dyDescent="0.35">
      <c r="C2" s="51"/>
      <c r="D2" s="51"/>
      <c r="E2" s="51"/>
      <c r="F2" s="51"/>
      <c r="G2" s="51"/>
      <c r="H2" s="51"/>
      <c r="I2" s="51"/>
      <c r="J2" s="51"/>
      <c r="K2" s="51"/>
      <c r="L2" s="51"/>
      <c r="M2" s="39"/>
      <c r="N2" s="39"/>
      <c r="O2" s="39"/>
      <c r="P2" s="39"/>
      <c r="Q2" s="39"/>
      <c r="R2" s="39"/>
      <c r="S2" s="39"/>
      <c r="T2" s="39"/>
      <c r="U2" s="39"/>
      <c r="V2" s="39"/>
      <c r="W2" s="39"/>
      <c r="X2" s="39"/>
    </row>
    <row r="3" spans="1:24" x14ac:dyDescent="0.35">
      <c r="C3" s="330" t="s">
        <v>64</v>
      </c>
      <c r="D3" s="330"/>
      <c r="E3" s="330"/>
      <c r="F3" s="330"/>
      <c r="G3" s="330"/>
      <c r="H3" s="330"/>
      <c r="I3" s="330"/>
      <c r="J3" s="330"/>
      <c r="K3" s="330"/>
      <c r="L3" s="330"/>
    </row>
    <row r="4" spans="1:24" x14ac:dyDescent="0.35">
      <c r="C4" s="330" t="s">
        <v>138</v>
      </c>
      <c r="D4" s="330"/>
      <c r="E4" s="330"/>
      <c r="F4" s="330"/>
      <c r="G4" s="330"/>
      <c r="H4" s="330"/>
      <c r="I4" s="330"/>
      <c r="J4" s="330"/>
      <c r="K4" s="330"/>
      <c r="L4" s="330"/>
    </row>
    <row r="5" spans="1:24" ht="15" thickBot="1" x14ac:dyDescent="0.4">
      <c r="D5" s="341"/>
      <c r="E5" s="341"/>
      <c r="F5" s="341"/>
      <c r="G5" s="341"/>
      <c r="H5" s="341"/>
      <c r="I5" s="341"/>
      <c r="J5" s="341"/>
      <c r="K5" s="341"/>
      <c r="L5" s="341"/>
      <c r="M5" s="8"/>
      <c r="N5" s="8"/>
      <c r="O5" s="8"/>
      <c r="P5" s="8"/>
      <c r="Q5" s="8"/>
      <c r="R5" s="8"/>
      <c r="S5" s="8"/>
      <c r="T5" s="8"/>
      <c r="U5" s="8"/>
      <c r="V5" s="8"/>
      <c r="W5" s="8"/>
      <c r="X5" s="8"/>
    </row>
    <row r="6" spans="1:24" ht="15" customHeight="1" x14ac:dyDescent="0.35">
      <c r="B6" s="15"/>
      <c r="C6" s="331" t="s">
        <v>66</v>
      </c>
      <c r="D6" s="342" t="s">
        <v>67</v>
      </c>
      <c r="E6" s="343"/>
      <c r="F6" s="343"/>
      <c r="G6" s="344"/>
      <c r="H6" s="359" t="s">
        <v>68</v>
      </c>
      <c r="I6" s="346"/>
      <c r="J6" s="346"/>
      <c r="K6" s="347"/>
      <c r="L6" s="333" t="s">
        <v>69</v>
      </c>
    </row>
    <row r="7" spans="1:24" ht="116" x14ac:dyDescent="0.35">
      <c r="A7" s="64" t="s">
        <v>209</v>
      </c>
      <c r="C7" s="332"/>
      <c r="D7" s="94" t="s">
        <v>71</v>
      </c>
      <c r="E7" s="92" t="s">
        <v>72</v>
      </c>
      <c r="F7" s="92" t="s">
        <v>73</v>
      </c>
      <c r="G7" s="95" t="s">
        <v>74</v>
      </c>
      <c r="H7" s="96" t="s">
        <v>71</v>
      </c>
      <c r="I7" s="93" t="s">
        <v>72</v>
      </c>
      <c r="J7" s="93" t="s">
        <v>75</v>
      </c>
      <c r="K7" s="97" t="s">
        <v>76</v>
      </c>
      <c r="L7" s="334"/>
      <c r="M7" s="121"/>
      <c r="N7" s="121"/>
      <c r="O7" s="121"/>
      <c r="P7" s="121"/>
      <c r="Q7" s="121"/>
      <c r="R7" s="121"/>
      <c r="S7" s="121"/>
      <c r="T7" s="121"/>
      <c r="U7" s="121"/>
      <c r="V7" s="121"/>
      <c r="W7" s="121"/>
      <c r="X7" s="121"/>
    </row>
    <row r="8" spans="1:24" x14ac:dyDescent="0.35">
      <c r="A8" s="51" t="str">
        <f>'1,2,3 - PERS_1'!A8</f>
        <v>PEFI - Prior year (2021) balances</v>
      </c>
      <c r="C8" s="103">
        <v>5808414000</v>
      </c>
      <c r="D8" s="104">
        <v>263447474</v>
      </c>
      <c r="E8" s="105"/>
      <c r="F8" s="106">
        <v>2510836</v>
      </c>
      <c r="G8" s="114">
        <v>265958310</v>
      </c>
      <c r="H8" s="118">
        <v>-30697042</v>
      </c>
      <c r="I8" s="115">
        <v>-2769493563</v>
      </c>
      <c r="J8" s="119">
        <v>-276248467</v>
      </c>
      <c r="K8" s="107">
        <v>-3076439072</v>
      </c>
      <c r="L8" s="120"/>
      <c r="M8" s="1"/>
      <c r="N8" s="1"/>
      <c r="O8" s="1"/>
      <c r="P8" s="1"/>
      <c r="Q8" s="1"/>
      <c r="R8" s="1"/>
      <c r="S8" s="1"/>
      <c r="T8" s="1"/>
      <c r="U8" s="1"/>
      <c r="V8" s="1"/>
      <c r="W8" s="1"/>
      <c r="X8" s="1"/>
    </row>
    <row r="9" spans="1:24" ht="15" thickBot="1" x14ac:dyDescent="0.4">
      <c r="A9" s="51" t="str">
        <f>'1,2,3 - PERS_1'!A9</f>
        <v>PEFI - Current year (2022) balances</v>
      </c>
      <c r="C9" s="108">
        <v>2717698000</v>
      </c>
      <c r="D9" s="109">
        <v>645769930</v>
      </c>
      <c r="E9" s="110"/>
      <c r="F9" s="110">
        <v>688469725</v>
      </c>
      <c r="G9" s="111">
        <f>SUM(D9:F9)</f>
        <v>1334239655</v>
      </c>
      <c r="H9" s="116">
        <v>-25215428</v>
      </c>
      <c r="I9" s="117">
        <v>-909989467</v>
      </c>
      <c r="J9" s="117">
        <v>-236637156</v>
      </c>
      <c r="K9" s="112">
        <f>+SUM(H9:J9)</f>
        <v>-1171842051</v>
      </c>
      <c r="L9" s="113">
        <v>325891000</v>
      </c>
      <c r="M9" s="34"/>
      <c r="N9" s="34"/>
      <c r="O9" s="34"/>
      <c r="P9" s="34"/>
      <c r="Q9" s="34"/>
      <c r="R9" s="34"/>
      <c r="S9" s="34"/>
      <c r="T9" s="34"/>
      <c r="U9" s="34"/>
      <c r="V9" s="34"/>
      <c r="W9" s="34"/>
      <c r="X9" s="34"/>
    </row>
    <row r="11" spans="1:24" ht="15" thickBot="1" x14ac:dyDescent="0.4">
      <c r="A11" t="s">
        <v>79</v>
      </c>
    </row>
    <row r="12" spans="1:24" ht="15" thickBot="1" x14ac:dyDescent="0.4">
      <c r="A12" t="str">
        <f>'1,2,3 - PERS_1'!A12</f>
        <v>2021 - enter you allocation % in the yellow cell</v>
      </c>
      <c r="B12" s="68"/>
      <c r="C12" s="253">
        <f>C8*$B$12</f>
        <v>0</v>
      </c>
      <c r="D12" s="254">
        <f t="shared" ref="D12:K12" si="0">D8*$B$12</f>
        <v>0</v>
      </c>
      <c r="E12" s="254">
        <f t="shared" si="0"/>
        <v>0</v>
      </c>
      <c r="F12" s="254">
        <f t="shared" si="0"/>
        <v>0</v>
      </c>
      <c r="G12" s="101">
        <f t="shared" si="0"/>
        <v>0</v>
      </c>
      <c r="H12" s="255">
        <f t="shared" si="0"/>
        <v>0</v>
      </c>
      <c r="I12" s="255">
        <f t="shared" si="0"/>
        <v>0</v>
      </c>
      <c r="J12" s="255">
        <f t="shared" si="0"/>
        <v>0</v>
      </c>
      <c r="K12" s="256">
        <f t="shared" si="0"/>
        <v>0</v>
      </c>
      <c r="L12" s="2"/>
      <c r="M12" s="69"/>
      <c r="N12" s="69"/>
      <c r="O12" s="69"/>
      <c r="P12" s="69"/>
      <c r="Q12" s="69"/>
      <c r="R12" s="69"/>
      <c r="S12" s="69"/>
      <c r="T12" s="69"/>
      <c r="U12" s="69"/>
      <c r="V12" s="69"/>
      <c r="W12" s="69"/>
      <c r="X12" s="69"/>
    </row>
    <row r="13" spans="1:24" ht="15" thickBot="1" x14ac:dyDescent="0.4">
      <c r="A13" t="str">
        <f>'1,2,3 - PERS_1'!A13</f>
        <v>2022 - enter you allocation % in the yellow cell</v>
      </c>
      <c r="B13" s="68"/>
      <c r="C13" s="253">
        <f>C9*$B$13</f>
        <v>0</v>
      </c>
      <c r="D13" s="254">
        <f>D9*$B$13</f>
        <v>0</v>
      </c>
      <c r="E13" s="254">
        <f t="shared" ref="E13:L13" si="1">E9*$B$13</f>
        <v>0</v>
      </c>
      <c r="F13" s="254">
        <f t="shared" si="1"/>
        <v>0</v>
      </c>
      <c r="G13" s="101">
        <f t="shared" si="1"/>
        <v>0</v>
      </c>
      <c r="H13" s="255">
        <f t="shared" si="1"/>
        <v>0</v>
      </c>
      <c r="I13" s="255">
        <f t="shared" si="1"/>
        <v>0</v>
      </c>
      <c r="J13" s="255">
        <f t="shared" si="1"/>
        <v>0</v>
      </c>
      <c r="K13" s="256">
        <f t="shared" si="1"/>
        <v>0</v>
      </c>
      <c r="L13" s="41">
        <f t="shared" si="1"/>
        <v>0</v>
      </c>
      <c r="M13" s="69"/>
      <c r="N13" s="69"/>
      <c r="O13" s="69"/>
      <c r="P13" s="69"/>
      <c r="Q13" s="69"/>
      <c r="R13" s="69"/>
      <c r="S13" s="69"/>
      <c r="T13" s="69"/>
      <c r="U13" s="69"/>
      <c r="V13" s="69"/>
      <c r="W13" s="69"/>
      <c r="X13" s="69"/>
    </row>
    <row r="15" spans="1:24" x14ac:dyDescent="0.35">
      <c r="A15" t="str">
        <f>'1,2,3 - PERS_1'!A15</f>
        <v xml:space="preserve">Contributions from 7/1/21 to 12/31/21: </v>
      </c>
      <c r="B15" s="70"/>
    </row>
    <row r="16" spans="1:24" x14ac:dyDescent="0.35">
      <c r="A16" t="str">
        <f>'1,2,3 - PERS_1'!A16</f>
        <v xml:space="preserve">Contributions from 7/1/22 to 12/31/22: </v>
      </c>
      <c r="B16" s="70"/>
    </row>
    <row r="17" spans="1:7" x14ac:dyDescent="0.35">
      <c r="G17" s="51"/>
    </row>
    <row r="18" spans="1:7" x14ac:dyDescent="0.35">
      <c r="G18" s="51"/>
    </row>
    <row r="19" spans="1:7" x14ac:dyDescent="0.35">
      <c r="A19" s="327" t="s">
        <v>84</v>
      </c>
      <c r="B19" s="327"/>
      <c r="C19" s="327"/>
      <c r="D19" s="327"/>
      <c r="E19" s="327"/>
    </row>
    <row r="20" spans="1:7" x14ac:dyDescent="0.35">
      <c r="B20" s="71" t="s">
        <v>85</v>
      </c>
      <c r="C20" s="71" t="s">
        <v>86</v>
      </c>
      <c r="E20" s="72"/>
      <c r="F20" s="72"/>
      <c r="G20" s="2"/>
    </row>
    <row r="21" spans="1:7" x14ac:dyDescent="0.35">
      <c r="A21" s="21" t="s">
        <v>210</v>
      </c>
      <c r="B21" s="41"/>
      <c r="C21" s="41">
        <f>-C12</f>
        <v>0</v>
      </c>
      <c r="E21" s="72"/>
      <c r="F21" s="72"/>
      <c r="G21" s="2"/>
    </row>
    <row r="22" spans="1:7" x14ac:dyDescent="0.35">
      <c r="A22" s="21" t="s">
        <v>141</v>
      </c>
      <c r="B22" s="41">
        <f>C13</f>
        <v>0</v>
      </c>
      <c r="C22" s="41"/>
      <c r="E22" s="65"/>
      <c r="F22" s="65"/>
      <c r="G22" s="2"/>
    </row>
    <row r="23" spans="1:7" x14ac:dyDescent="0.35">
      <c r="A23" s="66" t="s">
        <v>142</v>
      </c>
      <c r="B23" s="41"/>
      <c r="C23" s="41">
        <f>-G12</f>
        <v>0</v>
      </c>
      <c r="G23" s="2"/>
    </row>
    <row r="24" spans="1:7" x14ac:dyDescent="0.35">
      <c r="A24" s="21" t="s">
        <v>143</v>
      </c>
      <c r="B24" s="41">
        <f>G13</f>
        <v>0</v>
      </c>
      <c r="C24" s="41"/>
    </row>
    <row r="25" spans="1:7" x14ac:dyDescent="0.35">
      <c r="A25" s="21" t="s">
        <v>89</v>
      </c>
      <c r="B25" s="41">
        <f>-K12</f>
        <v>0</v>
      </c>
      <c r="C25" s="41"/>
    </row>
    <row r="26" spans="1:7" x14ac:dyDescent="0.35">
      <c r="A26" s="66" t="s">
        <v>90</v>
      </c>
      <c r="B26" s="41"/>
      <c r="C26" s="41">
        <f>K13</f>
        <v>0</v>
      </c>
    </row>
    <row r="27" spans="1:7" x14ac:dyDescent="0.35">
      <c r="A27" s="66" t="s">
        <v>91</v>
      </c>
      <c r="B27" s="41"/>
      <c r="C27" s="41">
        <f>-B15</f>
        <v>0</v>
      </c>
      <c r="G27" s="2"/>
    </row>
    <row r="28" spans="1:7" x14ac:dyDescent="0.35">
      <c r="A28" s="21" t="s">
        <v>92</v>
      </c>
      <c r="B28" s="41">
        <f>B16</f>
        <v>0</v>
      </c>
      <c r="C28" s="41"/>
      <c r="G28" s="2"/>
    </row>
    <row r="29" spans="1:7" x14ac:dyDescent="0.35">
      <c r="A29" s="21" t="str">
        <f>IF(SUM(B22:C28)&lt;0, "Adjustment to Pension Expense","      Adjustment to Pension Expense")</f>
        <v xml:space="preserve">      Adjustment to Pension Expense</v>
      </c>
      <c r="B29" s="41">
        <f>IF(SUM(B21:C28)&lt;0, SUM(B21:C28)*-1, 0)</f>
        <v>0</v>
      </c>
      <c r="C29" s="41">
        <f>IF(SUM(B21:C28)&lt;0, 0, SUM(B21:C28)*-1)</f>
        <v>0</v>
      </c>
    </row>
    <row r="31" spans="1:7" x14ac:dyDescent="0.35">
      <c r="A31" s="382" t="s">
        <v>144</v>
      </c>
      <c r="B31" s="382"/>
      <c r="C31" s="382"/>
    </row>
    <row r="32" spans="1:7" ht="14.65" customHeight="1" x14ac:dyDescent="0.35">
      <c r="A32" s="143" t="str">
        <f>IF(D56&gt;0, "Deferred Outflows", "Adjustment to Pension Expense")</f>
        <v>Adjustment to Pension Expense</v>
      </c>
      <c r="B32" s="41">
        <f>IF(D56&gt;0, D56, -D56)</f>
        <v>0</v>
      </c>
      <c r="C32" s="41"/>
      <c r="E32" s="87"/>
      <c r="F32" s="87"/>
      <c r="G32" s="3"/>
    </row>
    <row r="33" spans="1:23" x14ac:dyDescent="0.35">
      <c r="A33" s="66" t="str">
        <f>IF(D56&gt;0,"Adj. to Pension Expense","Deferred Inflow")</f>
        <v>Deferred Inflow</v>
      </c>
      <c r="B33" s="41"/>
      <c r="C33" s="41">
        <f>IF(D56&gt;0, -D56, D56)</f>
        <v>0</v>
      </c>
      <c r="E33" s="87"/>
      <c r="F33" s="87"/>
      <c r="G33" s="2"/>
    </row>
    <row r="34" spans="1:23" x14ac:dyDescent="0.35">
      <c r="B34" s="2"/>
      <c r="C34" s="2"/>
      <c r="G34" s="2"/>
    </row>
    <row r="35" spans="1:23" x14ac:dyDescent="0.35">
      <c r="A35" s="378" t="s">
        <v>145</v>
      </c>
      <c r="B35" s="378"/>
      <c r="C35" s="378"/>
      <c r="D35" s="378"/>
      <c r="G35" s="2"/>
    </row>
    <row r="36" spans="1:23" x14ac:dyDescent="0.35">
      <c r="A36" s="21" t="str">
        <f>IF(SUM(B37:C38)&lt;0, "Adjustment to Pension Expense","       Adjustment to Pension Expense")</f>
        <v xml:space="preserve">       Adjustment to Pension Expense</v>
      </c>
      <c r="B36" s="41">
        <f>IF(SUM(B37:C38)&lt;0, SUM(B37:C38)*-1, 0)</f>
        <v>0</v>
      </c>
      <c r="C36" s="41">
        <f>IF(SUM(B37:C38)&lt;0, 0, SUM(B37:C38)*-1)</f>
        <v>0</v>
      </c>
      <c r="E36" s="87"/>
      <c r="F36" s="87"/>
      <c r="G36" s="2"/>
    </row>
    <row r="37" spans="1:23" x14ac:dyDescent="0.35">
      <c r="A37" s="21" t="s">
        <v>146</v>
      </c>
      <c r="B37" s="41">
        <f>+U55</f>
        <v>0</v>
      </c>
      <c r="C37" s="41"/>
      <c r="E37" s="87"/>
      <c r="F37" s="87"/>
      <c r="G37" s="2"/>
    </row>
    <row r="38" spans="1:23" x14ac:dyDescent="0.35">
      <c r="A38" s="66" t="s">
        <v>106</v>
      </c>
      <c r="B38" s="41"/>
      <c r="C38" s="41">
        <f>+V55</f>
        <v>0</v>
      </c>
    </row>
    <row r="39" spans="1:23" x14ac:dyDescent="0.35">
      <c r="B39" s="2"/>
      <c r="C39" s="2"/>
    </row>
    <row r="40" spans="1:23" x14ac:dyDescent="0.35">
      <c r="A40" s="382" t="s">
        <v>211</v>
      </c>
      <c r="B40" s="382"/>
      <c r="C40" s="382"/>
    </row>
    <row r="41" spans="1:23" x14ac:dyDescent="0.35">
      <c r="A41" s="21" t="s">
        <v>212</v>
      </c>
      <c r="B41" s="41">
        <f>'5 - SpecFndg'!C35</f>
        <v>0</v>
      </c>
      <c r="C41" s="41"/>
      <c r="I41" s="73"/>
    </row>
    <row r="42" spans="1:23" x14ac:dyDescent="0.35">
      <c r="A42" s="66" t="s">
        <v>213</v>
      </c>
      <c r="B42" s="41"/>
      <c r="C42" s="41">
        <f>'5 - SpecFndg'!D36</f>
        <v>0</v>
      </c>
      <c r="I42" s="73"/>
    </row>
    <row r="43" spans="1:23" x14ac:dyDescent="0.35">
      <c r="C43" s="2"/>
      <c r="D43" s="2"/>
      <c r="G43" s="357" t="s">
        <v>147</v>
      </c>
      <c r="H43" s="357"/>
      <c r="I43" s="357"/>
      <c r="J43" s="357"/>
      <c r="K43" s="357"/>
      <c r="L43" s="357"/>
      <c r="M43" s="357"/>
      <c r="N43" s="357"/>
      <c r="O43" s="357"/>
      <c r="P43" s="357"/>
      <c r="Q43" s="357"/>
      <c r="R43" s="357"/>
    </row>
    <row r="44" spans="1:23" ht="15" thickBot="1" x14ac:dyDescent="0.4">
      <c r="B44" s="87"/>
      <c r="C44" s="122"/>
      <c r="D44" s="2"/>
      <c r="G44" s="358" t="s">
        <v>148</v>
      </c>
      <c r="H44" s="358"/>
      <c r="I44" s="358"/>
      <c r="J44" s="358"/>
      <c r="K44" s="358"/>
      <c r="L44" s="358"/>
      <c r="M44" s="358"/>
      <c r="N44" s="358"/>
      <c r="O44" s="358"/>
      <c r="P44" s="358"/>
      <c r="Q44" s="358"/>
      <c r="R44" s="358"/>
    </row>
    <row r="45" spans="1:23" x14ac:dyDescent="0.35">
      <c r="A45" s="324" t="s">
        <v>214</v>
      </c>
      <c r="B45" s="325"/>
      <c r="C45" s="325"/>
      <c r="D45" s="326"/>
      <c r="F45" s="324" t="s">
        <v>215</v>
      </c>
      <c r="G45" s="325"/>
      <c r="H45" s="325"/>
      <c r="I45" s="325"/>
      <c r="J45" s="325"/>
      <c r="K45" s="325"/>
      <c r="L45" s="325"/>
      <c r="M45" s="325"/>
      <c r="N45" s="325"/>
      <c r="O45" s="325"/>
      <c r="P45" s="325"/>
      <c r="Q45" s="325"/>
      <c r="R45" s="325"/>
      <c r="S45" s="325"/>
      <c r="T45" s="325"/>
      <c r="U45" s="325"/>
      <c r="V45" s="325"/>
      <c r="W45" s="326"/>
    </row>
    <row r="46" spans="1:23" x14ac:dyDescent="0.35">
      <c r="A46" s="141"/>
      <c r="B46" s="2"/>
      <c r="C46" s="2"/>
      <c r="D46" s="74"/>
      <c r="F46" s="159" t="s">
        <v>151</v>
      </c>
      <c r="G46" s="354">
        <v>2016</v>
      </c>
      <c r="H46" s="355"/>
      <c r="I46" s="354">
        <v>2017</v>
      </c>
      <c r="J46" s="355"/>
      <c r="K46" s="354">
        <v>2018</v>
      </c>
      <c r="L46" s="355"/>
      <c r="M46" s="354">
        <v>2019</v>
      </c>
      <c r="N46" s="355"/>
      <c r="O46" s="354">
        <v>2020</v>
      </c>
      <c r="P46" s="355"/>
      <c r="Q46" s="354">
        <v>2021</v>
      </c>
      <c r="R46" s="355"/>
      <c r="S46" s="354">
        <v>2022</v>
      </c>
      <c r="T46" s="355"/>
      <c r="U46" s="368" t="s">
        <v>152</v>
      </c>
      <c r="V46" s="368" t="s">
        <v>153</v>
      </c>
      <c r="W46" s="365" t="s">
        <v>154</v>
      </c>
    </row>
    <row r="47" spans="1:23" x14ac:dyDescent="0.35">
      <c r="A47" s="141"/>
      <c r="B47" s="123" t="str">
        <f>'1,2,3 - PERS_1'!B35</f>
        <v>2021</v>
      </c>
      <c r="C47" s="123" t="str">
        <f>'1,2,3 - PERS_1'!C35</f>
        <v>2022</v>
      </c>
      <c r="D47" s="374" t="s">
        <v>184</v>
      </c>
      <c r="F47" s="150" t="s">
        <v>155</v>
      </c>
      <c r="G47" s="354" t="s">
        <v>216</v>
      </c>
      <c r="H47" s="355"/>
      <c r="I47" s="354" t="s">
        <v>217</v>
      </c>
      <c r="J47" s="355"/>
      <c r="K47" s="354" t="s">
        <v>218</v>
      </c>
      <c r="L47" s="355"/>
      <c r="M47" s="354" t="s">
        <v>219</v>
      </c>
      <c r="N47" s="355"/>
      <c r="O47" s="354" t="s">
        <v>217</v>
      </c>
      <c r="P47" s="355"/>
      <c r="Q47" s="354" t="s">
        <v>220</v>
      </c>
      <c r="R47" s="355"/>
      <c r="S47" s="354" t="s">
        <v>221</v>
      </c>
      <c r="T47" s="355"/>
      <c r="U47" s="369"/>
      <c r="V47" s="369"/>
      <c r="W47" s="366"/>
    </row>
    <row r="48" spans="1:23" ht="15" thickBot="1" x14ac:dyDescent="0.4">
      <c r="A48" s="141"/>
      <c r="B48" s="75">
        <f>B12</f>
        <v>0</v>
      </c>
      <c r="C48" s="75">
        <f>B13</f>
        <v>0</v>
      </c>
      <c r="D48" s="375"/>
      <c r="F48" s="151" t="s">
        <v>161</v>
      </c>
      <c r="G48" s="152" t="s">
        <v>162</v>
      </c>
      <c r="H48" s="152" t="s">
        <v>163</v>
      </c>
      <c r="I48" s="152" t="s">
        <v>162</v>
      </c>
      <c r="J48" s="152" t="s">
        <v>163</v>
      </c>
      <c r="K48" s="152" t="s">
        <v>162</v>
      </c>
      <c r="L48" s="152" t="s">
        <v>163</v>
      </c>
      <c r="M48" s="152" t="s">
        <v>162</v>
      </c>
      <c r="N48" s="152" t="s">
        <v>163</v>
      </c>
      <c r="O48" s="152" t="s">
        <v>162</v>
      </c>
      <c r="P48" s="152" t="s">
        <v>163</v>
      </c>
      <c r="Q48" s="152" t="s">
        <v>162</v>
      </c>
      <c r="R48" s="152" t="s">
        <v>163</v>
      </c>
      <c r="S48" s="152" t="s">
        <v>162</v>
      </c>
      <c r="T48" s="152" t="s">
        <v>163</v>
      </c>
      <c r="U48" s="370"/>
      <c r="V48" s="370"/>
      <c r="W48" s="367"/>
    </row>
    <row r="49" spans="1:24" x14ac:dyDescent="0.35">
      <c r="A49" s="141"/>
      <c r="D49" s="74"/>
      <c r="F49" s="155">
        <v>2016</v>
      </c>
      <c r="G49" s="235"/>
      <c r="H49" s="235"/>
      <c r="I49" s="236"/>
      <c r="J49" s="236"/>
      <c r="K49" s="236"/>
      <c r="L49" s="236"/>
      <c r="M49" s="236"/>
      <c r="N49" s="236"/>
      <c r="O49" s="236"/>
      <c r="P49" s="236"/>
      <c r="Q49" s="236"/>
      <c r="R49" s="236"/>
      <c r="S49" s="236"/>
      <c r="T49" s="236"/>
      <c r="U49" s="236">
        <f>+G49+I49+K49+M49+O49+Q49+S49</f>
        <v>0</v>
      </c>
      <c r="V49" s="236">
        <f>+H49+J49+L49+N49+P49+R49+T49</f>
        <v>0</v>
      </c>
      <c r="W49" s="237">
        <f t="shared" ref="W49:W65" si="2">SUM(G49:T49)</f>
        <v>0</v>
      </c>
    </row>
    <row r="50" spans="1:24" x14ac:dyDescent="0.35">
      <c r="A50" s="141" t="s">
        <v>104</v>
      </c>
      <c r="B50" s="248">
        <f>C12</f>
        <v>0</v>
      </c>
      <c r="C50" s="41">
        <f>C8*$B$13</f>
        <v>0</v>
      </c>
      <c r="D50" s="252">
        <f>C50-B50</f>
        <v>0</v>
      </c>
      <c r="F50" s="153">
        <f>+F49+1</f>
        <v>2017</v>
      </c>
      <c r="G50" s="238"/>
      <c r="H50" s="238"/>
      <c r="I50" s="238"/>
      <c r="J50" s="238"/>
      <c r="K50" s="239"/>
      <c r="L50" s="239"/>
      <c r="M50" s="239"/>
      <c r="N50" s="239"/>
      <c r="O50" s="239"/>
      <c r="P50" s="239"/>
      <c r="Q50" s="239"/>
      <c r="R50" s="239"/>
      <c r="S50" s="239"/>
      <c r="T50" s="239"/>
      <c r="U50" s="236">
        <f t="shared" ref="U50:U56" si="3">+G50+I50+K50+M50+O50+Q50+S50</f>
        <v>0</v>
      </c>
      <c r="V50" s="236">
        <f t="shared" ref="V50:V56" si="4">+H50+J50+L50+N50+P50+R50+T50</f>
        <v>0</v>
      </c>
      <c r="W50" s="240">
        <f t="shared" si="2"/>
        <v>0</v>
      </c>
    </row>
    <row r="51" spans="1:24" x14ac:dyDescent="0.35">
      <c r="A51" s="141" t="s">
        <v>106</v>
      </c>
      <c r="B51" s="41">
        <f>G12</f>
        <v>0</v>
      </c>
      <c r="C51" s="41">
        <f>G8*$B$13</f>
        <v>0</v>
      </c>
      <c r="D51" s="252">
        <f>C51-B51</f>
        <v>0</v>
      </c>
      <c r="F51" s="153">
        <f t="shared" ref="F51:F65" si="5">+F50+1</f>
        <v>2018</v>
      </c>
      <c r="G51" s="238"/>
      <c r="H51" s="238"/>
      <c r="I51" s="238"/>
      <c r="J51" s="238"/>
      <c r="K51" s="238"/>
      <c r="L51" s="238"/>
      <c r="M51" s="239"/>
      <c r="N51" s="239"/>
      <c r="O51" s="239"/>
      <c r="P51" s="239"/>
      <c r="Q51" s="239"/>
      <c r="R51" s="239"/>
      <c r="S51" s="239"/>
      <c r="T51" s="239"/>
      <c r="U51" s="236">
        <f t="shared" si="3"/>
        <v>0</v>
      </c>
      <c r="V51" s="236">
        <f t="shared" si="4"/>
        <v>0</v>
      </c>
      <c r="W51" s="240">
        <f t="shared" si="2"/>
        <v>0</v>
      </c>
      <c r="X51" s="124"/>
    </row>
    <row r="52" spans="1:24" x14ac:dyDescent="0.35">
      <c r="A52" s="125" t="s">
        <v>108</v>
      </c>
      <c r="B52" s="248">
        <f>K12</f>
        <v>0</v>
      </c>
      <c r="C52" s="41">
        <f>K8*$B$13</f>
        <v>0</v>
      </c>
      <c r="D52" s="252">
        <f>C52-B52</f>
        <v>0</v>
      </c>
      <c r="F52" s="153">
        <f t="shared" si="5"/>
        <v>2019</v>
      </c>
      <c r="G52" s="238"/>
      <c r="H52" s="238"/>
      <c r="I52" s="238"/>
      <c r="J52" s="238"/>
      <c r="K52" s="238"/>
      <c r="L52" s="238"/>
      <c r="M52" s="238"/>
      <c r="N52" s="238"/>
      <c r="O52" s="239"/>
      <c r="P52" s="239"/>
      <c r="Q52" s="239"/>
      <c r="R52" s="239"/>
      <c r="S52" s="239"/>
      <c r="T52" s="239"/>
      <c r="U52" s="236">
        <f t="shared" si="3"/>
        <v>0</v>
      </c>
      <c r="V52" s="236">
        <f t="shared" si="4"/>
        <v>0</v>
      </c>
      <c r="W52" s="240">
        <f t="shared" si="2"/>
        <v>0</v>
      </c>
      <c r="X52" s="124"/>
    </row>
    <row r="53" spans="1:24" ht="15" thickBot="1" x14ac:dyDescent="0.4">
      <c r="A53" s="141" t="s">
        <v>109</v>
      </c>
      <c r="B53" s="2"/>
      <c r="C53" s="2"/>
      <c r="D53" s="81">
        <f>SUM(D50:D52)</f>
        <v>0</v>
      </c>
      <c r="F53" s="153">
        <f t="shared" si="5"/>
        <v>2020</v>
      </c>
      <c r="G53" s="238"/>
      <c r="H53" s="238"/>
      <c r="I53" s="238"/>
      <c r="J53" s="238"/>
      <c r="K53" s="238"/>
      <c r="L53" s="238"/>
      <c r="M53" s="238"/>
      <c r="N53" s="238"/>
      <c r="O53" s="238"/>
      <c r="P53" s="238"/>
      <c r="Q53" s="239"/>
      <c r="R53" s="239"/>
      <c r="S53" s="239"/>
      <c r="T53" s="239"/>
      <c r="U53" s="236">
        <f t="shared" si="3"/>
        <v>0</v>
      </c>
      <c r="V53" s="236">
        <f t="shared" si="4"/>
        <v>0</v>
      </c>
      <c r="W53" s="240">
        <f t="shared" si="2"/>
        <v>0</v>
      </c>
      <c r="X53" s="124"/>
    </row>
    <row r="54" spans="1:24" ht="15" thickTop="1" x14ac:dyDescent="0.35">
      <c r="A54" s="141"/>
      <c r="D54" s="74"/>
      <c r="F54" s="153">
        <f t="shared" si="5"/>
        <v>2021</v>
      </c>
      <c r="G54" s="238"/>
      <c r="H54" s="238"/>
      <c r="I54" s="238"/>
      <c r="J54" s="238"/>
      <c r="K54" s="238"/>
      <c r="L54" s="238"/>
      <c r="M54" s="238"/>
      <c r="N54" s="238"/>
      <c r="O54" s="238"/>
      <c r="P54" s="238"/>
      <c r="Q54" s="238"/>
      <c r="R54" s="238"/>
      <c r="S54" s="239"/>
      <c r="T54" s="239"/>
      <c r="U54" s="236">
        <f t="shared" si="3"/>
        <v>0</v>
      </c>
      <c r="V54" s="236">
        <f t="shared" si="4"/>
        <v>0</v>
      </c>
      <c r="W54" s="240">
        <f t="shared" si="2"/>
        <v>0</v>
      </c>
      <c r="X54" s="124"/>
    </row>
    <row r="55" spans="1:24" ht="15.75" customHeight="1" thickBot="1" x14ac:dyDescent="0.4">
      <c r="A55" s="298" t="s">
        <v>165</v>
      </c>
      <c r="B55" s="299"/>
      <c r="C55" s="299"/>
      <c r="D55" s="83"/>
      <c r="F55" s="154">
        <f t="shared" si="5"/>
        <v>2022</v>
      </c>
      <c r="G55" s="241"/>
      <c r="H55" s="241"/>
      <c r="I55" s="241"/>
      <c r="J55" s="241"/>
      <c r="K55" s="241"/>
      <c r="L55" s="241"/>
      <c r="M55" s="241"/>
      <c r="N55" s="241"/>
      <c r="O55" s="241"/>
      <c r="P55" s="241"/>
      <c r="Q55" s="241"/>
      <c r="R55" s="241"/>
      <c r="S55" s="242">
        <f>IF(D59&lt;0, D59, 0)</f>
        <v>0</v>
      </c>
      <c r="T55" s="242">
        <f>IF(D59&gt;0, D59, 0)</f>
        <v>0</v>
      </c>
      <c r="U55" s="242">
        <f t="shared" si="3"/>
        <v>0</v>
      </c>
      <c r="V55" s="242">
        <f t="shared" si="4"/>
        <v>0</v>
      </c>
      <c r="W55" s="243">
        <f t="shared" si="2"/>
        <v>0</v>
      </c>
      <c r="X55" s="205" t="s">
        <v>164</v>
      </c>
    </row>
    <row r="56" spans="1:24" x14ac:dyDescent="0.35">
      <c r="A56" s="298"/>
      <c r="B56" s="299"/>
      <c r="C56" s="299"/>
      <c r="D56" s="216">
        <f>-D53</f>
        <v>0</v>
      </c>
      <c r="F56" s="155">
        <f t="shared" si="5"/>
        <v>2023</v>
      </c>
      <c r="G56" s="244"/>
      <c r="H56" s="244"/>
      <c r="I56" s="244"/>
      <c r="J56" s="244"/>
      <c r="K56" s="244"/>
      <c r="L56" s="244"/>
      <c r="M56" s="244"/>
      <c r="N56" s="244"/>
      <c r="O56" s="244"/>
      <c r="P56" s="244"/>
      <c r="Q56" s="244"/>
      <c r="R56" s="244"/>
      <c r="S56" s="245">
        <f t="shared" ref="S56:S65" si="6">IF(D60&lt;0, D60, 0)</f>
        <v>0</v>
      </c>
      <c r="T56" s="245">
        <f t="shared" ref="T56:T65" si="7">IF(D60&gt;0, D60, 0)</f>
        <v>0</v>
      </c>
      <c r="U56" s="245">
        <f t="shared" si="3"/>
        <v>0</v>
      </c>
      <c r="V56" s="245">
        <f t="shared" si="4"/>
        <v>0</v>
      </c>
      <c r="W56" s="246">
        <f t="shared" si="2"/>
        <v>0</v>
      </c>
    </row>
    <row r="57" spans="1:24" x14ac:dyDescent="0.35">
      <c r="A57" s="13"/>
      <c r="B57" s="12"/>
      <c r="C57" s="363" t="s">
        <v>166</v>
      </c>
      <c r="D57" s="364"/>
      <c r="F57" s="153">
        <f t="shared" si="5"/>
        <v>2024</v>
      </c>
      <c r="G57" s="247"/>
      <c r="H57" s="247"/>
      <c r="I57" s="247"/>
      <c r="J57" s="247"/>
      <c r="K57" s="247"/>
      <c r="L57" s="247"/>
      <c r="M57" s="247"/>
      <c r="N57" s="247"/>
      <c r="O57" s="247"/>
      <c r="P57" s="247"/>
      <c r="Q57" s="247"/>
      <c r="R57" s="247"/>
      <c r="S57" s="248">
        <f t="shared" si="6"/>
        <v>0</v>
      </c>
      <c r="T57" s="248">
        <f t="shared" si="7"/>
        <v>0</v>
      </c>
      <c r="U57" s="245">
        <f t="shared" ref="U57:U65" si="8">+G57+I57+K57+M57+O57+Q57+S57</f>
        <v>0</v>
      </c>
      <c r="V57" s="245">
        <f t="shared" ref="V57:V65" si="9">+H57+J57+L57+N57+P57+R57+T57</f>
        <v>0</v>
      </c>
      <c r="W57" s="249">
        <f t="shared" si="2"/>
        <v>0</v>
      </c>
    </row>
    <row r="58" spans="1:24" ht="15.75" customHeight="1" x14ac:dyDescent="0.35">
      <c r="A58" s="13" t="s">
        <v>167</v>
      </c>
      <c r="B58" s="202" t="s">
        <v>168</v>
      </c>
      <c r="C58" s="201" t="s">
        <v>169</v>
      </c>
      <c r="D58" s="204">
        <v>10.1</v>
      </c>
      <c r="F58" s="153">
        <f t="shared" si="5"/>
        <v>2025</v>
      </c>
      <c r="G58" s="247"/>
      <c r="H58" s="247"/>
      <c r="I58" s="247"/>
      <c r="J58" s="247"/>
      <c r="K58" s="247"/>
      <c r="L58" s="247"/>
      <c r="M58" s="247"/>
      <c r="N58" s="247"/>
      <c r="O58" s="247"/>
      <c r="P58" s="247"/>
      <c r="Q58" s="247"/>
      <c r="R58" s="247"/>
      <c r="S58" s="248">
        <f t="shared" si="6"/>
        <v>0</v>
      </c>
      <c r="T58" s="248">
        <f t="shared" si="7"/>
        <v>0</v>
      </c>
      <c r="U58" s="245">
        <f t="shared" si="8"/>
        <v>0</v>
      </c>
      <c r="V58" s="245">
        <f t="shared" si="9"/>
        <v>0</v>
      </c>
      <c r="W58" s="249">
        <f t="shared" si="2"/>
        <v>0</v>
      </c>
    </row>
    <row r="59" spans="1:24" x14ac:dyDescent="0.35">
      <c r="A59" s="13" t="s">
        <v>170</v>
      </c>
      <c r="B59" s="65"/>
      <c r="C59" s="199" t="str">
        <f>+C47</f>
        <v>2022</v>
      </c>
      <c r="D59" s="233">
        <f>D$56/$D$58</f>
        <v>0</v>
      </c>
      <c r="F59" s="153">
        <f t="shared" si="5"/>
        <v>2026</v>
      </c>
      <c r="G59" s="247"/>
      <c r="H59" s="247"/>
      <c r="I59" s="247"/>
      <c r="J59" s="247"/>
      <c r="K59" s="247"/>
      <c r="L59" s="247"/>
      <c r="M59" s="247"/>
      <c r="N59" s="247"/>
      <c r="O59" s="247"/>
      <c r="P59" s="247"/>
      <c r="Q59" s="247"/>
      <c r="R59" s="247"/>
      <c r="S59" s="248">
        <f t="shared" si="6"/>
        <v>0</v>
      </c>
      <c r="T59" s="248">
        <f t="shared" si="7"/>
        <v>0</v>
      </c>
      <c r="U59" s="245">
        <f t="shared" si="8"/>
        <v>0</v>
      </c>
      <c r="V59" s="245">
        <f t="shared" si="9"/>
        <v>0</v>
      </c>
      <c r="W59" s="249">
        <f t="shared" si="2"/>
        <v>0</v>
      </c>
    </row>
    <row r="60" spans="1:24" x14ac:dyDescent="0.35">
      <c r="A60" s="13" t="s">
        <v>171</v>
      </c>
      <c r="B60" s="65"/>
      <c r="C60" s="200">
        <f>+C59+1</f>
        <v>2023</v>
      </c>
      <c r="D60" s="233">
        <f t="shared" ref="D60:D68" si="10">D$56/$D$58</f>
        <v>0</v>
      </c>
      <c r="F60" s="153">
        <f t="shared" si="5"/>
        <v>2027</v>
      </c>
      <c r="G60" s="247"/>
      <c r="H60" s="247"/>
      <c r="I60" s="247"/>
      <c r="J60" s="247"/>
      <c r="K60" s="247"/>
      <c r="L60" s="247"/>
      <c r="M60" s="247"/>
      <c r="N60" s="247"/>
      <c r="O60" s="247"/>
      <c r="P60" s="247"/>
      <c r="Q60" s="247"/>
      <c r="R60" s="247"/>
      <c r="S60" s="248">
        <f t="shared" si="6"/>
        <v>0</v>
      </c>
      <c r="T60" s="248">
        <f t="shared" si="7"/>
        <v>0</v>
      </c>
      <c r="U60" s="245">
        <f t="shared" si="8"/>
        <v>0</v>
      </c>
      <c r="V60" s="245">
        <f t="shared" si="9"/>
        <v>0</v>
      </c>
      <c r="W60" s="249">
        <f t="shared" si="2"/>
        <v>0</v>
      </c>
    </row>
    <row r="61" spans="1:24" x14ac:dyDescent="0.35">
      <c r="A61" s="13"/>
      <c r="B61" s="65"/>
      <c r="C61" s="200">
        <f t="shared" ref="C61:C69" si="11">+C60+1</f>
        <v>2024</v>
      </c>
      <c r="D61" s="233">
        <f t="shared" si="10"/>
        <v>0</v>
      </c>
      <c r="F61" s="153">
        <f t="shared" si="5"/>
        <v>2028</v>
      </c>
      <c r="G61" s="247"/>
      <c r="H61" s="247"/>
      <c r="I61" s="247"/>
      <c r="J61" s="247"/>
      <c r="K61" s="247"/>
      <c r="L61" s="247"/>
      <c r="M61" s="247"/>
      <c r="N61" s="247"/>
      <c r="O61" s="247"/>
      <c r="P61" s="247"/>
      <c r="Q61" s="247"/>
      <c r="R61" s="247"/>
      <c r="S61" s="248">
        <f t="shared" si="6"/>
        <v>0</v>
      </c>
      <c r="T61" s="248">
        <f t="shared" si="7"/>
        <v>0</v>
      </c>
      <c r="U61" s="245">
        <f t="shared" si="8"/>
        <v>0</v>
      </c>
      <c r="V61" s="245">
        <f t="shared" si="9"/>
        <v>0</v>
      </c>
      <c r="W61" s="249">
        <f t="shared" si="2"/>
        <v>0</v>
      </c>
    </row>
    <row r="62" spans="1:24" x14ac:dyDescent="0.35">
      <c r="A62" s="13" t="s">
        <v>173</v>
      </c>
      <c r="B62" s="65"/>
      <c r="C62" s="200">
        <f t="shared" si="11"/>
        <v>2025</v>
      </c>
      <c r="D62" s="233">
        <f t="shared" si="10"/>
        <v>0</v>
      </c>
      <c r="F62" s="153">
        <f t="shared" si="5"/>
        <v>2029</v>
      </c>
      <c r="G62" s="247"/>
      <c r="H62" s="247"/>
      <c r="I62" s="247"/>
      <c r="J62" s="247"/>
      <c r="K62" s="247"/>
      <c r="L62" s="247"/>
      <c r="M62" s="247"/>
      <c r="N62" s="247"/>
      <c r="O62" s="247"/>
      <c r="P62" s="247"/>
      <c r="Q62" s="247"/>
      <c r="R62" s="247"/>
      <c r="S62" s="248">
        <f t="shared" si="6"/>
        <v>0</v>
      </c>
      <c r="T62" s="248">
        <f t="shared" si="7"/>
        <v>0</v>
      </c>
      <c r="U62" s="245">
        <f t="shared" si="8"/>
        <v>0</v>
      </c>
      <c r="V62" s="245">
        <f t="shared" si="9"/>
        <v>0</v>
      </c>
      <c r="W62" s="249">
        <f t="shared" si="2"/>
        <v>0</v>
      </c>
    </row>
    <row r="63" spans="1:24" x14ac:dyDescent="0.35">
      <c r="A63" s="13" t="s">
        <v>174</v>
      </c>
      <c r="B63" s="65"/>
      <c r="C63" s="200">
        <f t="shared" si="11"/>
        <v>2026</v>
      </c>
      <c r="D63" s="233">
        <f t="shared" si="10"/>
        <v>0</v>
      </c>
      <c r="F63" s="153">
        <f t="shared" si="5"/>
        <v>2030</v>
      </c>
      <c r="G63" s="247"/>
      <c r="H63" s="247"/>
      <c r="I63" s="247"/>
      <c r="J63" s="247"/>
      <c r="K63" s="247"/>
      <c r="L63" s="247"/>
      <c r="M63" s="247"/>
      <c r="N63" s="247"/>
      <c r="O63" s="247"/>
      <c r="P63" s="247"/>
      <c r="Q63" s="247"/>
      <c r="R63" s="247"/>
      <c r="S63" s="248">
        <f t="shared" si="6"/>
        <v>0</v>
      </c>
      <c r="T63" s="248">
        <f t="shared" si="7"/>
        <v>0</v>
      </c>
      <c r="U63" s="245">
        <f t="shared" si="8"/>
        <v>0</v>
      </c>
      <c r="V63" s="245">
        <f t="shared" si="9"/>
        <v>0</v>
      </c>
      <c r="W63" s="249">
        <f t="shared" si="2"/>
        <v>0</v>
      </c>
    </row>
    <row r="64" spans="1:24" x14ac:dyDescent="0.35">
      <c r="A64" s="35" t="s">
        <v>175</v>
      </c>
      <c r="B64" s="65"/>
      <c r="C64" s="200">
        <f t="shared" si="11"/>
        <v>2027</v>
      </c>
      <c r="D64" s="233">
        <f t="shared" si="10"/>
        <v>0</v>
      </c>
      <c r="F64" s="153">
        <f t="shared" si="5"/>
        <v>2031</v>
      </c>
      <c r="G64" s="247"/>
      <c r="H64" s="247"/>
      <c r="I64" s="247"/>
      <c r="J64" s="247"/>
      <c r="K64" s="247"/>
      <c r="L64" s="247"/>
      <c r="M64" s="247"/>
      <c r="N64" s="247"/>
      <c r="O64" s="247"/>
      <c r="P64" s="247"/>
      <c r="Q64" s="247"/>
      <c r="R64" s="247"/>
      <c r="S64" s="248">
        <f t="shared" si="6"/>
        <v>0</v>
      </c>
      <c r="T64" s="248">
        <f t="shared" si="7"/>
        <v>0</v>
      </c>
      <c r="U64" s="245">
        <f t="shared" si="8"/>
        <v>0</v>
      </c>
      <c r="V64" s="245">
        <f t="shared" si="9"/>
        <v>0</v>
      </c>
      <c r="W64" s="249">
        <f t="shared" si="2"/>
        <v>0</v>
      </c>
    </row>
    <row r="65" spans="1:25" x14ac:dyDescent="0.35">
      <c r="A65" s="132"/>
      <c r="B65" s="4"/>
      <c r="C65" s="200">
        <f t="shared" si="11"/>
        <v>2028</v>
      </c>
      <c r="D65" s="233">
        <f t="shared" si="10"/>
        <v>0</v>
      </c>
      <c r="F65" s="153">
        <f t="shared" si="5"/>
        <v>2032</v>
      </c>
      <c r="G65" s="247"/>
      <c r="H65" s="247"/>
      <c r="I65" s="247"/>
      <c r="J65" s="247"/>
      <c r="K65" s="247"/>
      <c r="L65" s="247"/>
      <c r="M65" s="247"/>
      <c r="N65" s="247"/>
      <c r="O65" s="247"/>
      <c r="P65" s="247"/>
      <c r="Q65" s="247"/>
      <c r="R65" s="247"/>
      <c r="S65" s="248">
        <f t="shared" si="6"/>
        <v>0</v>
      </c>
      <c r="T65" s="248">
        <f t="shared" si="7"/>
        <v>0</v>
      </c>
      <c r="U65" s="245">
        <f t="shared" si="8"/>
        <v>0</v>
      </c>
      <c r="V65" s="245">
        <f t="shared" si="9"/>
        <v>0</v>
      </c>
      <c r="W65" s="249">
        <f t="shared" si="2"/>
        <v>0</v>
      </c>
    </row>
    <row r="66" spans="1:25" ht="15" thickBot="1" x14ac:dyDescent="0.4">
      <c r="A66" s="132"/>
      <c r="B66" s="88"/>
      <c r="C66" s="200">
        <f t="shared" si="11"/>
        <v>2029</v>
      </c>
      <c r="D66" s="233">
        <f t="shared" si="10"/>
        <v>0</v>
      </c>
      <c r="F66" s="154" t="s">
        <v>192</v>
      </c>
      <c r="G66" s="250">
        <f>SUM(G56:G65)</f>
        <v>0</v>
      </c>
      <c r="H66" s="250">
        <f t="shared" ref="H66:V66" si="12">SUM(H56:H65)</f>
        <v>0</v>
      </c>
      <c r="I66" s="250">
        <f t="shared" si="12"/>
        <v>0</v>
      </c>
      <c r="J66" s="250">
        <f t="shared" si="12"/>
        <v>0</v>
      </c>
      <c r="K66" s="250">
        <f t="shared" si="12"/>
        <v>0</v>
      </c>
      <c r="L66" s="250">
        <f t="shared" si="12"/>
        <v>0</v>
      </c>
      <c r="M66" s="250">
        <f t="shared" si="12"/>
        <v>0</v>
      </c>
      <c r="N66" s="250">
        <f t="shared" si="12"/>
        <v>0</v>
      </c>
      <c r="O66" s="250">
        <f t="shared" si="12"/>
        <v>0</v>
      </c>
      <c r="P66" s="250">
        <f t="shared" si="12"/>
        <v>0</v>
      </c>
      <c r="Q66" s="250">
        <f t="shared" si="12"/>
        <v>0</v>
      </c>
      <c r="R66" s="250">
        <f t="shared" si="12"/>
        <v>0</v>
      </c>
      <c r="S66" s="250">
        <f t="shared" si="12"/>
        <v>0</v>
      </c>
      <c r="T66" s="250">
        <f t="shared" si="12"/>
        <v>0</v>
      </c>
      <c r="U66" s="250">
        <f t="shared" si="12"/>
        <v>0</v>
      </c>
      <c r="V66" s="250">
        <f t="shared" si="12"/>
        <v>0</v>
      </c>
      <c r="W66" s="251">
        <f>SUM(W56:W65)</f>
        <v>0</v>
      </c>
    </row>
    <row r="67" spans="1:25" x14ac:dyDescent="0.35">
      <c r="A67" s="132"/>
      <c r="B67" s="88"/>
      <c r="C67" s="200">
        <f t="shared" si="11"/>
        <v>2030</v>
      </c>
      <c r="D67" s="233">
        <f t="shared" si="10"/>
        <v>0</v>
      </c>
    </row>
    <row r="68" spans="1:25" ht="15" thickBot="1" x14ac:dyDescent="0.4">
      <c r="A68" s="141"/>
      <c r="C68" s="200">
        <f t="shared" si="11"/>
        <v>2031</v>
      </c>
      <c r="D68" s="233">
        <f t="shared" si="10"/>
        <v>0</v>
      </c>
    </row>
    <row r="69" spans="1:25" ht="15" customHeight="1" x14ac:dyDescent="0.35">
      <c r="A69" s="141"/>
      <c r="C69" s="200">
        <f t="shared" si="11"/>
        <v>2032</v>
      </c>
      <c r="D69" s="233">
        <f>D70-SUM(D59:D68)</f>
        <v>0</v>
      </c>
      <c r="F69" s="318" t="s">
        <v>94</v>
      </c>
      <c r="G69" s="320"/>
      <c r="H69" s="316" t="s">
        <v>202</v>
      </c>
      <c r="I69" s="316" t="s">
        <v>203</v>
      </c>
      <c r="J69" s="339" t="s">
        <v>97</v>
      </c>
      <c r="K69" s="340"/>
    </row>
    <row r="70" spans="1:25" ht="15" thickBot="1" x14ac:dyDescent="0.4">
      <c r="A70" s="142"/>
      <c r="B70" s="129"/>
      <c r="C70" s="156" t="s">
        <v>176</v>
      </c>
      <c r="D70" s="234">
        <f>D56</f>
        <v>0</v>
      </c>
      <c r="F70" s="321"/>
      <c r="G70" s="323"/>
      <c r="H70" s="317"/>
      <c r="I70" s="317"/>
      <c r="J70" s="339"/>
      <c r="K70" s="340"/>
    </row>
    <row r="71" spans="1:25" ht="15" customHeight="1" x14ac:dyDescent="0.35">
      <c r="F71" s="302" t="s">
        <v>99</v>
      </c>
      <c r="G71" s="303"/>
      <c r="H71" s="226"/>
      <c r="I71" s="227"/>
      <c r="L71" s="14"/>
      <c r="M71" s="14"/>
    </row>
    <row r="72" spans="1:25" ht="15" thickBot="1" x14ac:dyDescent="0.4">
      <c r="F72" s="304"/>
      <c r="G72" s="305"/>
      <c r="H72" s="228">
        <f>D13</f>
        <v>0</v>
      </c>
      <c r="I72" s="229">
        <f>H13</f>
        <v>0</v>
      </c>
      <c r="J72" s="14"/>
      <c r="K72" s="14"/>
      <c r="L72" s="14"/>
      <c r="M72" s="14"/>
      <c r="N72" s="14"/>
    </row>
    <row r="73" spans="1:25" x14ac:dyDescent="0.35">
      <c r="F73" s="302" t="s">
        <v>103</v>
      </c>
      <c r="G73" s="303"/>
      <c r="H73" s="226"/>
      <c r="I73" s="227"/>
      <c r="J73" s="14"/>
      <c r="K73" s="14"/>
      <c r="L73" s="14"/>
      <c r="M73" s="14"/>
      <c r="N73" s="14"/>
    </row>
    <row r="74" spans="1:25" x14ac:dyDescent="0.35">
      <c r="F74" s="306"/>
      <c r="G74" s="307"/>
      <c r="H74" s="230">
        <f>E13</f>
        <v>0</v>
      </c>
      <c r="I74" s="78">
        <f>I13</f>
        <v>0</v>
      </c>
      <c r="J74" s="14"/>
      <c r="K74" s="14"/>
      <c r="L74" s="14"/>
      <c r="M74" s="14"/>
      <c r="N74" s="14"/>
    </row>
    <row r="75" spans="1:25" ht="15" thickBot="1" x14ac:dyDescent="0.4">
      <c r="F75" s="304"/>
      <c r="G75" s="305"/>
      <c r="H75" s="228"/>
      <c r="I75" s="229"/>
      <c r="J75" s="14"/>
      <c r="K75" s="14"/>
      <c r="L75" s="14"/>
      <c r="M75" s="14"/>
      <c r="N75" s="14"/>
    </row>
    <row r="76" spans="1:25" ht="15" thickBot="1" x14ac:dyDescent="0.4">
      <c r="F76" s="308" t="s">
        <v>105</v>
      </c>
      <c r="G76" s="309"/>
      <c r="H76" s="231">
        <f>F13</f>
        <v>0</v>
      </c>
      <c r="I76" s="232">
        <f>J13</f>
        <v>0</v>
      </c>
      <c r="J76" s="14"/>
      <c r="K76" s="14"/>
      <c r="L76" s="14"/>
      <c r="M76" s="14"/>
      <c r="N76" s="14"/>
      <c r="O76" s="15"/>
      <c r="P76" s="15"/>
      <c r="Q76" s="15"/>
      <c r="R76" s="15"/>
      <c r="S76" s="15"/>
      <c r="T76" s="15"/>
      <c r="U76" s="15"/>
      <c r="V76" s="15"/>
      <c r="W76" s="7"/>
      <c r="X76" s="15"/>
      <c r="Y76" s="2"/>
    </row>
    <row r="77" spans="1:25" x14ac:dyDescent="0.35">
      <c r="F77" s="310" t="s">
        <v>107</v>
      </c>
      <c r="G77" s="311"/>
      <c r="H77" s="226"/>
      <c r="I77" s="227"/>
      <c r="J77" s="14"/>
      <c r="K77" s="14"/>
      <c r="L77" s="14"/>
      <c r="M77" s="14"/>
      <c r="N77" s="14"/>
    </row>
    <row r="78" spans="1:25" x14ac:dyDescent="0.35">
      <c r="F78" s="312"/>
      <c r="G78" s="313"/>
      <c r="H78" s="230"/>
      <c r="I78" s="78"/>
      <c r="J78" s="14"/>
      <c r="K78" s="14"/>
      <c r="L78" s="14"/>
      <c r="M78" s="14"/>
      <c r="N78" s="14"/>
    </row>
    <row r="79" spans="1:25" x14ac:dyDescent="0.35">
      <c r="F79" s="312"/>
      <c r="G79" s="313"/>
      <c r="H79" s="230">
        <f>H66+J66+L66+N66+P66+R66+T66</f>
        <v>0</v>
      </c>
      <c r="I79" s="78">
        <f>G66+I66+K66+M66+O66+Q66+S66</f>
        <v>0</v>
      </c>
      <c r="J79" s="14"/>
      <c r="K79" s="14"/>
      <c r="L79" s="14"/>
      <c r="M79" s="14"/>
      <c r="N79" s="14"/>
    </row>
    <row r="80" spans="1:25" ht="15" thickBot="1" x14ac:dyDescent="0.4">
      <c r="F80" s="314"/>
      <c r="G80" s="315"/>
      <c r="H80" s="228"/>
      <c r="I80" s="229"/>
      <c r="J80" s="14"/>
      <c r="K80" s="14"/>
      <c r="L80" s="14"/>
      <c r="M80" s="14"/>
      <c r="N80" s="14"/>
    </row>
    <row r="81" spans="1:14" ht="15" customHeight="1" x14ac:dyDescent="0.35">
      <c r="F81" s="302" t="s">
        <v>110</v>
      </c>
      <c r="G81" s="303"/>
      <c r="H81" s="226">
        <f>B16</f>
        <v>0</v>
      </c>
      <c r="I81" s="227"/>
      <c r="J81" s="14"/>
      <c r="K81" s="14"/>
      <c r="L81" s="14"/>
      <c r="M81" s="14"/>
      <c r="N81" s="14"/>
    </row>
    <row r="82" spans="1:14" ht="15" thickBot="1" x14ac:dyDescent="0.4">
      <c r="F82" s="304"/>
      <c r="G82" s="305"/>
      <c r="H82" s="228"/>
      <c r="I82" s="229"/>
      <c r="J82" s="14"/>
      <c r="K82" s="14"/>
      <c r="L82" s="14"/>
      <c r="M82" s="14"/>
      <c r="N82" s="14"/>
    </row>
    <row r="83" spans="1:14" ht="15" thickBot="1" x14ac:dyDescent="0.4">
      <c r="F83" s="308" t="s">
        <v>112</v>
      </c>
      <c r="G83" s="309"/>
      <c r="H83" s="231">
        <f>SUM(H71:H82)</f>
        <v>0</v>
      </c>
      <c r="I83" s="232">
        <f>SUM(I71:I82)</f>
        <v>0</v>
      </c>
      <c r="J83" s="14"/>
      <c r="K83" s="14"/>
      <c r="L83" s="14"/>
      <c r="M83" s="14"/>
      <c r="N83" s="14"/>
    </row>
    <row r="84" spans="1:14" x14ac:dyDescent="0.35">
      <c r="H84" s="14"/>
      <c r="I84" s="14"/>
      <c r="J84" s="14"/>
      <c r="K84" s="14"/>
      <c r="L84" s="14"/>
      <c r="M84" s="14"/>
      <c r="N84" s="14"/>
    </row>
    <row r="85" spans="1:14" x14ac:dyDescent="0.35">
      <c r="A85" s="51"/>
      <c r="B85" s="336" t="s">
        <v>222</v>
      </c>
      <c r="C85" s="336"/>
      <c r="D85" s="336"/>
      <c r="E85" s="336"/>
      <c r="F85" s="336"/>
      <c r="G85" s="336"/>
      <c r="H85" s="336"/>
      <c r="I85" s="336"/>
    </row>
    <row r="86" spans="1:14" ht="29" x14ac:dyDescent="0.35">
      <c r="B86" s="85" t="s">
        <v>195</v>
      </c>
      <c r="C86" s="86" t="s">
        <v>115</v>
      </c>
      <c r="D86" s="86" t="s">
        <v>116</v>
      </c>
      <c r="E86" s="86" t="s">
        <v>117</v>
      </c>
      <c r="F86" s="158" t="s">
        <v>118</v>
      </c>
      <c r="G86" s="371" t="s">
        <v>223</v>
      </c>
      <c r="H86" s="371" t="s">
        <v>119</v>
      </c>
      <c r="I86" s="371" t="s">
        <v>120</v>
      </c>
    </row>
    <row r="87" spans="1:14" x14ac:dyDescent="0.35">
      <c r="A87" s="149" t="s">
        <v>121</v>
      </c>
      <c r="B87" s="41">
        <f>C12</f>
        <v>0</v>
      </c>
      <c r="C87" s="41">
        <f>G12</f>
        <v>0</v>
      </c>
      <c r="D87" s="41">
        <f>B15</f>
        <v>0</v>
      </c>
      <c r="E87" s="41">
        <f>K12</f>
        <v>0</v>
      </c>
      <c r="F87" s="41">
        <f>SUM(G55:R65)</f>
        <v>0</v>
      </c>
      <c r="G87" s="372"/>
      <c r="H87" s="372"/>
      <c r="I87" s="372"/>
    </row>
    <row r="88" spans="1:14" ht="15" customHeight="1" thickBot="1" x14ac:dyDescent="0.4">
      <c r="A88" s="149" t="s">
        <v>122</v>
      </c>
      <c r="B88" s="46">
        <f>C13</f>
        <v>0</v>
      </c>
      <c r="C88" s="46">
        <f>G13</f>
        <v>0</v>
      </c>
      <c r="D88" s="46">
        <f>B16</f>
        <v>0</v>
      </c>
      <c r="E88" s="46">
        <f>K13</f>
        <v>0</v>
      </c>
      <c r="F88" s="46">
        <f>W66</f>
        <v>0</v>
      </c>
      <c r="G88" s="373"/>
      <c r="H88" s="373"/>
      <c r="I88" s="373"/>
      <c r="J88" s="340" t="s">
        <v>290</v>
      </c>
      <c r="K88" s="340"/>
    </row>
    <row r="89" spans="1:14" ht="29" customHeight="1" x14ac:dyDescent="0.35">
      <c r="A89" s="87" t="s">
        <v>123</v>
      </c>
      <c r="B89" s="147">
        <f>B87-B88</f>
        <v>0</v>
      </c>
      <c r="C89" s="147">
        <f>C87-C88</f>
        <v>0</v>
      </c>
      <c r="D89" s="147">
        <f>D87-D88</f>
        <v>0</v>
      </c>
      <c r="E89" s="147">
        <f>E87-E88</f>
        <v>0</v>
      </c>
      <c r="F89" s="147">
        <f>F87-F88</f>
        <v>0</v>
      </c>
      <c r="G89" s="147">
        <f>B41</f>
        <v>0</v>
      </c>
      <c r="H89" s="147">
        <f>SUM(B89:G89)</f>
        <v>0</v>
      </c>
      <c r="I89" s="148"/>
      <c r="J89" s="340"/>
      <c r="K89" s="340"/>
    </row>
    <row r="90" spans="1:14" x14ac:dyDescent="0.35">
      <c r="K90" s="14"/>
    </row>
    <row r="91" spans="1:14" x14ac:dyDescent="0.35">
      <c r="A91" s="51"/>
      <c r="B91" s="41">
        <f>B89</f>
        <v>0</v>
      </c>
      <c r="C91" s="376" t="s">
        <v>206</v>
      </c>
      <c r="D91" s="335"/>
      <c r="F91" s="2"/>
    </row>
    <row r="92" spans="1:14" x14ac:dyDescent="0.35">
      <c r="A92" s="51"/>
      <c r="B92" s="41">
        <f>C89</f>
        <v>0</v>
      </c>
      <c r="C92" s="350" t="s">
        <v>125</v>
      </c>
      <c r="D92" s="349"/>
      <c r="F92" s="2"/>
      <c r="G92" s="351" t="s">
        <v>126</v>
      </c>
      <c r="H92" s="351"/>
      <c r="I92" s="351"/>
      <c r="J92" s="351"/>
      <c r="K92" s="351"/>
    </row>
    <row r="93" spans="1:14" x14ac:dyDescent="0.35">
      <c r="A93" s="51"/>
      <c r="B93" s="41">
        <f>D89</f>
        <v>0</v>
      </c>
      <c r="C93" s="350" t="s">
        <v>127</v>
      </c>
      <c r="D93" s="349"/>
      <c r="F93" s="41">
        <f>L13</f>
        <v>0</v>
      </c>
      <c r="G93" s="350" t="s">
        <v>128</v>
      </c>
      <c r="H93" s="349"/>
      <c r="I93" s="349"/>
      <c r="J93" s="349"/>
      <c r="K93" s="349"/>
    </row>
    <row r="94" spans="1:14" x14ac:dyDescent="0.35">
      <c r="B94" s="41">
        <f>E89</f>
        <v>0</v>
      </c>
      <c r="C94" s="350" t="s">
        <v>129</v>
      </c>
      <c r="D94" s="349"/>
      <c r="F94" s="41">
        <f>W55</f>
        <v>0</v>
      </c>
      <c r="G94" s="350" t="s">
        <v>179</v>
      </c>
      <c r="H94" s="349"/>
      <c r="I94" s="349"/>
      <c r="J94" s="349"/>
      <c r="K94" s="349"/>
    </row>
    <row r="95" spans="1:14" x14ac:dyDescent="0.35">
      <c r="B95" s="41">
        <f>F89</f>
        <v>0</v>
      </c>
      <c r="C95" s="360" t="s">
        <v>224</v>
      </c>
      <c r="D95" s="361"/>
      <c r="E95" s="362"/>
      <c r="F95" s="41">
        <f>B41</f>
        <v>0</v>
      </c>
      <c r="G95" s="350" t="s">
        <v>225</v>
      </c>
      <c r="H95" s="349"/>
      <c r="I95" s="349"/>
      <c r="J95" s="349"/>
      <c r="K95" s="349"/>
    </row>
    <row r="96" spans="1:14" x14ac:dyDescent="0.35">
      <c r="B96" s="41">
        <f>G89</f>
        <v>0</v>
      </c>
      <c r="C96" s="360" t="s">
        <v>226</v>
      </c>
      <c r="D96" s="361"/>
      <c r="E96" s="362"/>
      <c r="F96" s="41">
        <f>-1023306.14*B13</f>
        <v>0</v>
      </c>
      <c r="G96" s="350" t="s">
        <v>227</v>
      </c>
      <c r="H96" s="349"/>
      <c r="I96" s="349"/>
      <c r="J96" s="349"/>
      <c r="K96" s="349"/>
    </row>
    <row r="97" spans="2:11" x14ac:dyDescent="0.35">
      <c r="B97" s="41">
        <f>I89</f>
        <v>0</v>
      </c>
      <c r="C97" s="350" t="s">
        <v>133</v>
      </c>
      <c r="D97" s="349"/>
      <c r="F97" s="138"/>
      <c r="G97" s="350" t="s">
        <v>134</v>
      </c>
      <c r="H97" s="349"/>
      <c r="I97" s="349"/>
      <c r="J97" s="349"/>
      <c r="K97" s="349"/>
    </row>
    <row r="98" spans="2:11" ht="15" thickBot="1" x14ac:dyDescent="0.4">
      <c r="B98" s="6">
        <f>SUM(B91:B97)</f>
        <v>0</v>
      </c>
      <c r="C98" s="349" t="s">
        <v>135</v>
      </c>
      <c r="D98" s="349"/>
      <c r="F98" s="6">
        <f>SUM(F93:F97)</f>
        <v>0</v>
      </c>
      <c r="G98" s="349" t="s">
        <v>136</v>
      </c>
      <c r="H98" s="349"/>
      <c r="I98" s="349"/>
      <c r="J98" s="349"/>
      <c r="K98" s="349"/>
    </row>
    <row r="99" spans="2:11" ht="15" thickTop="1" x14ac:dyDescent="0.35"/>
    <row r="100" spans="2:11" x14ac:dyDescent="0.35">
      <c r="D100" s="89" t="s">
        <v>137</v>
      </c>
      <c r="E100" s="90" t="e">
        <f>B98/F98</f>
        <v>#DIV/0!</v>
      </c>
    </row>
  </sheetData>
  <mergeCells count="65">
    <mergeCell ref="C6:C7"/>
    <mergeCell ref="L6:L7"/>
    <mergeCell ref="B85:I85"/>
    <mergeCell ref="A45:D45"/>
    <mergeCell ref="A55:C56"/>
    <mergeCell ref="F71:G72"/>
    <mergeCell ref="F73:G75"/>
    <mergeCell ref="F76:G76"/>
    <mergeCell ref="F77:G80"/>
    <mergeCell ref="F81:G82"/>
    <mergeCell ref="F83:G83"/>
    <mergeCell ref="H69:H70"/>
    <mergeCell ref="I69:I70"/>
    <mergeCell ref="G46:H46"/>
    <mergeCell ref="G47:H47"/>
    <mergeCell ref="D6:G6"/>
    <mergeCell ref="H6:K6"/>
    <mergeCell ref="F45:W45"/>
    <mergeCell ref="G86:G88"/>
    <mergeCell ref="H86:H88"/>
    <mergeCell ref="I86:I88"/>
    <mergeCell ref="J88:K89"/>
    <mergeCell ref="D47:D48"/>
    <mergeCell ref="W46:W48"/>
    <mergeCell ref="F69:G70"/>
    <mergeCell ref="A19:E19"/>
    <mergeCell ref="U46:U48"/>
    <mergeCell ref="V46:V48"/>
    <mergeCell ref="S46:T46"/>
    <mergeCell ref="S47:T47"/>
    <mergeCell ref="O47:P47"/>
    <mergeCell ref="M46:N46"/>
    <mergeCell ref="M47:N47"/>
    <mergeCell ref="K46:L46"/>
    <mergeCell ref="K47:L47"/>
    <mergeCell ref="I46:J46"/>
    <mergeCell ref="I47:J47"/>
    <mergeCell ref="C3:L3"/>
    <mergeCell ref="C4:L4"/>
    <mergeCell ref="G43:R43"/>
    <mergeCell ref="G44:R44"/>
    <mergeCell ref="G92:K92"/>
    <mergeCell ref="A40:C40"/>
    <mergeCell ref="A35:D35"/>
    <mergeCell ref="A31:C31"/>
    <mergeCell ref="C91:D91"/>
    <mergeCell ref="C92:D92"/>
    <mergeCell ref="J69:K70"/>
    <mergeCell ref="C57:D57"/>
    <mergeCell ref="Q46:R46"/>
    <mergeCell ref="Q47:R47"/>
    <mergeCell ref="O46:P46"/>
    <mergeCell ref="D5:L5"/>
    <mergeCell ref="C98:D98"/>
    <mergeCell ref="C95:E95"/>
    <mergeCell ref="G93:K93"/>
    <mergeCell ref="G94:K94"/>
    <mergeCell ref="G95:K95"/>
    <mergeCell ref="G96:K96"/>
    <mergeCell ref="G97:K97"/>
    <mergeCell ref="G98:K98"/>
    <mergeCell ref="C96:E96"/>
    <mergeCell ref="C93:D93"/>
    <mergeCell ref="C94:D94"/>
    <mergeCell ref="C97:D97"/>
  </mergeCells>
  <dataValidations count="3">
    <dataValidation allowBlank="1" showInputMessage="1" showErrorMessage="1" promptTitle="Deferred Inflows" prompt="Enter amounts in this column as credits (-)." sqref="G49:G65 I49:I65" xr:uid="{00000000-0002-0000-0600-000000000000}"/>
    <dataValidation allowBlank="1" showInputMessage="1" showErrorMessage="1" promptTitle="Deferred Outlows" prompt="Enter amounts in this column as debits (+)." sqref="H49:H65 J49:R65" xr:uid="{00000000-0002-0000-0600-000001000000}"/>
    <dataValidation allowBlank="1" showInputMessage="1" showErrorMessage="1" prompt="If you have more than one DRS ORG ID number, combine the percentages." sqref="B12:B13" xr:uid="{00000000-0002-0000-0600-000002000000}"/>
  </dataValidations>
  <pageMargins left="0.7" right="0.7" top="0.75" bottom="0.75" header="0.3" footer="0.3"/>
  <pageSetup scale="47" orientation="landscape" cellComments="asDisplayed" r:id="rId1"/>
  <ignoredErrors>
    <ignoredError sqref="G9 W49:W54"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K36"/>
  <sheetViews>
    <sheetView showGridLines="0" topLeftCell="A10" workbookViewId="0">
      <selection activeCell="I30" sqref="I30"/>
    </sheetView>
  </sheetViews>
  <sheetFormatPr defaultColWidth="9.1796875" defaultRowHeight="14.5" x14ac:dyDescent="0.35"/>
  <cols>
    <col min="1" max="1" width="6.7265625" customWidth="1"/>
    <col min="2" max="2" width="47.1796875" bestFit="1" customWidth="1"/>
    <col min="3" max="3" width="13.1796875" bestFit="1" customWidth="1"/>
    <col min="4" max="4" width="9" bestFit="1" customWidth="1"/>
    <col min="5" max="5" width="15.453125" customWidth="1"/>
    <col min="6" max="6" width="10.81640625" bestFit="1" customWidth="1"/>
    <col min="9" max="9" width="43.54296875" bestFit="1" customWidth="1"/>
    <col min="10" max="10" width="13.1796875" bestFit="1" customWidth="1"/>
    <col min="11" max="11" width="24.54296875" bestFit="1" customWidth="1"/>
  </cols>
  <sheetData>
    <row r="2" spans="2:11" x14ac:dyDescent="0.35">
      <c r="B2" s="385" t="s">
        <v>228</v>
      </c>
      <c r="C2" s="385"/>
      <c r="D2" s="385"/>
      <c r="E2" s="385"/>
      <c r="F2" s="385"/>
      <c r="G2" s="385"/>
      <c r="H2" s="385"/>
      <c r="I2" s="385"/>
      <c r="J2" s="385"/>
      <c r="K2" s="385"/>
    </row>
    <row r="3" spans="2:11" ht="15" thickBot="1" x14ac:dyDescent="0.4">
      <c r="B3" s="38"/>
    </row>
    <row r="4" spans="2:11" x14ac:dyDescent="0.35">
      <c r="B4" s="20" t="s">
        <v>229</v>
      </c>
      <c r="I4" s="20" t="s">
        <v>230</v>
      </c>
    </row>
    <row r="5" spans="2:11" ht="15" thickBot="1" x14ac:dyDescent="0.4">
      <c r="B5" s="77" t="s">
        <v>231</v>
      </c>
      <c r="I5" s="77" t="s">
        <v>232</v>
      </c>
    </row>
    <row r="17" spans="2:11" ht="15" thickBot="1" x14ac:dyDescent="0.4"/>
    <row r="18" spans="2:11" x14ac:dyDescent="0.35">
      <c r="B18" s="386" t="s">
        <v>233</v>
      </c>
      <c r="C18" s="387"/>
      <c r="D18" s="387"/>
      <c r="E18" s="388"/>
      <c r="I18" s="386" t="s">
        <v>233</v>
      </c>
      <c r="J18" s="387"/>
      <c r="K18" s="388"/>
    </row>
    <row r="19" spans="2:11" x14ac:dyDescent="0.35">
      <c r="B19" s="40" t="s">
        <v>234</v>
      </c>
      <c r="C19" s="133">
        <f>ROUND(39.312221%/60.687779%,8)</f>
        <v>0.64777821000000002</v>
      </c>
      <c r="E19" s="74"/>
      <c r="I19" s="40" t="s">
        <v>235</v>
      </c>
      <c r="J19" s="133">
        <f>ROUND(87.12%/12.88%,8)</f>
        <v>6.7639751600000002</v>
      </c>
      <c r="K19" s="74"/>
    </row>
    <row r="20" spans="2:11" ht="15" thickBot="1" x14ac:dyDescent="0.4">
      <c r="B20" s="389" t="s">
        <v>236</v>
      </c>
      <c r="C20" s="390"/>
      <c r="D20" s="390"/>
      <c r="E20" s="391"/>
      <c r="I20" s="392" t="s">
        <v>237</v>
      </c>
      <c r="J20" s="393"/>
      <c r="K20" s="394"/>
    </row>
    <row r="21" spans="2:11" x14ac:dyDescent="0.35">
      <c r="F21" s="134"/>
    </row>
    <row r="22" spans="2:11" ht="15" thickBot="1" x14ac:dyDescent="0.4">
      <c r="B22" s="37" t="s">
        <v>238</v>
      </c>
      <c r="I22" s="37" t="s">
        <v>238</v>
      </c>
    </row>
    <row r="23" spans="2:11" ht="15" thickBot="1" x14ac:dyDescent="0.4">
      <c r="C23" s="135" t="s">
        <v>239</v>
      </c>
      <c r="J23" s="135" t="s">
        <v>240</v>
      </c>
    </row>
    <row r="24" spans="2:11" ht="15" thickBot="1" x14ac:dyDescent="0.4">
      <c r="B24" s="136" t="s">
        <v>241</v>
      </c>
      <c r="C24" s="79">
        <f>-'1,2,3 - LEOFF_2'!C13</f>
        <v>0</v>
      </c>
      <c r="D24" s="383" t="s">
        <v>242</v>
      </c>
      <c r="E24" s="349"/>
      <c r="I24" s="136" t="s">
        <v>243</v>
      </c>
      <c r="J24" s="79">
        <f>-'1,2,3 - LEOFF_1'!C13</f>
        <v>0</v>
      </c>
      <c r="K24" s="141" t="s">
        <v>244</v>
      </c>
    </row>
    <row r="25" spans="2:11" ht="29.5" thickBot="1" x14ac:dyDescent="0.4">
      <c r="B25" s="136" t="s">
        <v>245</v>
      </c>
      <c r="C25" s="137">
        <f>C24*C19</f>
        <v>0</v>
      </c>
      <c r="D25" s="383" t="s">
        <v>246</v>
      </c>
      <c r="E25" s="349"/>
      <c r="I25" s="136" t="s">
        <v>247</v>
      </c>
      <c r="J25" s="137">
        <f>J24*J19</f>
        <v>0</v>
      </c>
      <c r="K25" s="141" t="s">
        <v>246</v>
      </c>
    </row>
    <row r="26" spans="2:11" ht="15" thickBot="1" x14ac:dyDescent="0.4">
      <c r="B26" s="82" t="s">
        <v>112</v>
      </c>
      <c r="C26" s="79">
        <f>SUM(C24:C25)</f>
        <v>0</v>
      </c>
      <c r="I26" s="82" t="s">
        <v>112</v>
      </c>
      <c r="J26" s="79">
        <f>SUM(J24:J25)</f>
        <v>0</v>
      </c>
    </row>
    <row r="28" spans="2:11" x14ac:dyDescent="0.35">
      <c r="B28" s="327" t="s">
        <v>248</v>
      </c>
      <c r="C28" s="327"/>
      <c r="D28" s="327"/>
      <c r="E28" s="327"/>
      <c r="I28" s="384" t="s">
        <v>249</v>
      </c>
      <c r="J28" s="384"/>
      <c r="K28" s="384"/>
    </row>
    <row r="29" spans="2:11" x14ac:dyDescent="0.35">
      <c r="B29" s="51"/>
      <c r="I29" s="384"/>
      <c r="J29" s="384"/>
      <c r="K29" s="384"/>
    </row>
    <row r="30" spans="2:11" x14ac:dyDescent="0.35">
      <c r="B30" t="s">
        <v>250</v>
      </c>
    </row>
    <row r="31" spans="2:11" x14ac:dyDescent="0.35">
      <c r="B31" t="s">
        <v>251</v>
      </c>
      <c r="C31" s="138"/>
    </row>
    <row r="32" spans="2:11" x14ac:dyDescent="0.35">
      <c r="B32" t="s">
        <v>252</v>
      </c>
      <c r="C32" s="139" t="s">
        <v>253</v>
      </c>
    </row>
    <row r="33" spans="2:4" x14ac:dyDescent="0.35">
      <c r="B33" s="51"/>
      <c r="C33" s="2">
        <f>C31*C19</f>
        <v>0</v>
      </c>
    </row>
    <row r="34" spans="2:4" x14ac:dyDescent="0.35">
      <c r="B34" s="51"/>
    </row>
    <row r="35" spans="2:4" x14ac:dyDescent="0.35">
      <c r="B35" s="21" t="s">
        <v>254</v>
      </c>
      <c r="C35" s="41">
        <f>C33</f>
        <v>0</v>
      </c>
      <c r="D35" s="21"/>
    </row>
    <row r="36" spans="2:4" x14ac:dyDescent="0.35">
      <c r="B36" s="21" t="s">
        <v>255</v>
      </c>
      <c r="C36" s="21"/>
      <c r="D36" s="41">
        <f>-C33</f>
        <v>0</v>
      </c>
    </row>
  </sheetData>
  <mergeCells count="9">
    <mergeCell ref="D25:E25"/>
    <mergeCell ref="B28:E28"/>
    <mergeCell ref="I28:K29"/>
    <mergeCell ref="B2:K2"/>
    <mergeCell ref="B18:E18"/>
    <mergeCell ref="B20:E20"/>
    <mergeCell ref="I18:K18"/>
    <mergeCell ref="I20:K20"/>
    <mergeCell ref="D24:E24"/>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61"/>
  <sheetViews>
    <sheetView showGridLines="0" topLeftCell="N19" zoomScaleNormal="100" workbookViewId="0">
      <selection activeCell="AA44" sqref="AA44"/>
    </sheetView>
  </sheetViews>
  <sheetFormatPr defaultColWidth="9.1796875" defaultRowHeight="14.5" x14ac:dyDescent="0.35"/>
  <cols>
    <col min="1" max="1" width="11.26953125" style="67" bestFit="1" customWidth="1"/>
    <col min="2" max="2" width="11.26953125" style="164" bestFit="1" customWidth="1"/>
    <col min="3" max="3" width="8.1796875" style="164" bestFit="1" customWidth="1"/>
    <col min="4" max="4" width="12.54296875" style="164" bestFit="1" customWidth="1"/>
    <col min="5" max="5" width="12" style="164" bestFit="1" customWidth="1"/>
    <col min="6" max="6" width="11.26953125" style="164" bestFit="1" customWidth="1"/>
    <col min="7" max="7" width="10.7265625" style="164" bestFit="1" customWidth="1"/>
    <col min="8" max="8" width="10.453125" style="164" bestFit="1" customWidth="1"/>
    <col min="9" max="9" width="9.81640625" style="164" bestFit="1" customWidth="1"/>
    <col min="10" max="10" width="11.26953125" style="164" bestFit="1" customWidth="1"/>
    <col min="11" max="11" width="8.1796875" style="164" bestFit="1" customWidth="1"/>
    <col min="12" max="12" width="12.54296875" style="164" bestFit="1" customWidth="1"/>
    <col min="13" max="13" width="12" style="164" bestFit="1" customWidth="1"/>
    <col min="14" max="14" width="11.26953125" style="164" bestFit="1" customWidth="1"/>
    <col min="15" max="15" width="8.1796875" style="164" bestFit="1" customWidth="1"/>
    <col min="16" max="16" width="11.26953125" style="164" bestFit="1" customWidth="1"/>
    <col min="17" max="17" width="10.7265625" style="164" bestFit="1" customWidth="1"/>
    <col min="18" max="18" width="4" style="164" bestFit="1" customWidth="1"/>
    <col min="19" max="19" width="12" style="67" bestFit="1" customWidth="1"/>
    <col min="20" max="20" width="10.7265625" style="164" customWidth="1"/>
    <col min="21" max="27" width="10.1796875" style="164" bestFit="1" customWidth="1"/>
    <col min="28" max="28" width="10.7265625" style="164" customWidth="1"/>
    <col min="29" max="29" width="5.26953125" style="164" bestFit="1" customWidth="1"/>
    <col min="30" max="30" width="6.81640625" style="164" bestFit="1" customWidth="1"/>
    <col min="31" max="31" width="8.1796875" style="164" bestFit="1" customWidth="1"/>
    <col min="32" max="32" width="10.7265625" style="164" customWidth="1"/>
    <col min="33" max="35" width="10.1796875" style="164" bestFit="1" customWidth="1"/>
    <col min="36" max="16384" width="9.1796875" style="164"/>
  </cols>
  <sheetData>
    <row r="1" spans="1:35" ht="19" thickBot="1" x14ac:dyDescent="0.4">
      <c r="A1" s="411" t="s">
        <v>256</v>
      </c>
      <c r="B1" s="411"/>
      <c r="C1" s="411"/>
      <c r="D1" s="411"/>
      <c r="E1" s="411"/>
      <c r="F1" s="411"/>
      <c r="G1" s="411"/>
      <c r="H1" s="411"/>
      <c r="I1" s="411"/>
      <c r="J1" s="411"/>
      <c r="K1" s="411"/>
      <c r="L1" s="411"/>
      <c r="M1" s="411"/>
      <c r="N1" s="411"/>
      <c r="O1" s="411"/>
      <c r="P1" s="411"/>
      <c r="Q1" s="411"/>
      <c r="R1" s="163"/>
      <c r="S1" s="411" t="s">
        <v>257</v>
      </c>
      <c r="T1" s="411"/>
      <c r="U1" s="411"/>
      <c r="V1" s="411"/>
      <c r="W1" s="411"/>
      <c r="X1" s="411"/>
      <c r="Y1" s="411"/>
      <c r="Z1" s="411"/>
      <c r="AA1" s="411"/>
      <c r="AB1" s="411"/>
      <c r="AC1" s="411"/>
      <c r="AD1" s="411"/>
      <c r="AE1" s="411"/>
      <c r="AF1" s="411"/>
      <c r="AG1" s="411"/>
      <c r="AH1" s="411"/>
      <c r="AI1" s="411"/>
    </row>
    <row r="2" spans="1:35" ht="19" thickTop="1" x14ac:dyDescent="0.35">
      <c r="A2" s="165"/>
      <c r="B2" s="165"/>
      <c r="C2" s="166"/>
      <c r="D2" s="165"/>
      <c r="E2" s="166"/>
      <c r="F2" s="165"/>
      <c r="G2" s="165"/>
      <c r="H2" s="165"/>
      <c r="I2" s="165"/>
      <c r="J2" s="165"/>
      <c r="K2" s="165"/>
      <c r="L2" s="165"/>
      <c r="M2" s="165"/>
      <c r="N2" s="165"/>
      <c r="O2" s="165"/>
      <c r="P2" s="165"/>
      <c r="Q2" s="165"/>
      <c r="R2" s="163"/>
      <c r="S2" s="165"/>
      <c r="T2" s="165"/>
      <c r="U2" s="165"/>
      <c r="V2" s="165"/>
      <c r="W2" s="165"/>
      <c r="X2" s="165"/>
      <c r="Y2" s="165"/>
      <c r="Z2" s="165"/>
      <c r="AA2" s="165"/>
      <c r="AB2" s="165"/>
      <c r="AC2" s="165"/>
      <c r="AD2" s="165"/>
      <c r="AE2" s="165"/>
      <c r="AF2" s="165"/>
      <c r="AG2" s="165"/>
      <c r="AH2" s="165"/>
      <c r="AI2" s="165"/>
    </row>
    <row r="3" spans="1:35" x14ac:dyDescent="0.35">
      <c r="B3" s="166"/>
      <c r="C3" s="166"/>
      <c r="D3" s="166"/>
      <c r="E3" s="166"/>
      <c r="F3" s="166"/>
      <c r="G3" s="166"/>
      <c r="H3" s="166"/>
      <c r="I3" s="166"/>
      <c r="J3" s="166"/>
      <c r="K3" s="166"/>
      <c r="L3" s="166"/>
      <c r="M3" s="166"/>
      <c r="N3" s="166"/>
      <c r="O3" s="166"/>
      <c r="P3" s="166"/>
      <c r="Q3" s="166"/>
      <c r="R3" s="163"/>
      <c r="S3" s="167" t="s">
        <v>258</v>
      </c>
      <c r="T3" s="168" t="s">
        <v>39</v>
      </c>
      <c r="U3" s="168" t="s">
        <v>40</v>
      </c>
      <c r="V3" s="168" t="s">
        <v>259</v>
      </c>
      <c r="W3" s="168" t="s">
        <v>260</v>
      </c>
      <c r="X3" s="168" t="s">
        <v>261</v>
      </c>
      <c r="Y3" s="168" t="s">
        <v>262</v>
      </c>
      <c r="Z3" s="168" t="s">
        <v>42</v>
      </c>
      <c r="AA3" s="168" t="s">
        <v>43</v>
      </c>
    </row>
    <row r="4" spans="1:35" x14ac:dyDescent="0.35">
      <c r="B4" s="166"/>
      <c r="C4" s="166"/>
      <c r="D4" s="166"/>
      <c r="E4" s="166"/>
      <c r="F4" s="166"/>
      <c r="G4" s="166"/>
      <c r="H4" s="166"/>
      <c r="I4" s="166"/>
      <c r="J4" s="166"/>
      <c r="K4" s="166"/>
      <c r="L4" s="166"/>
      <c r="M4" s="166"/>
      <c r="N4" s="166"/>
      <c r="O4" s="166"/>
      <c r="P4" s="166"/>
      <c r="Q4" s="166"/>
      <c r="R4" s="163"/>
      <c r="S4" s="167" t="s">
        <v>263</v>
      </c>
      <c r="T4" s="169">
        <f>'1,2,3 - PERS_1'!B13</f>
        <v>0</v>
      </c>
      <c r="U4" s="169">
        <f>'1,2,3 - PERS_2-3'!B13</f>
        <v>0</v>
      </c>
      <c r="V4" s="169"/>
      <c r="W4" s="169">
        <f>'1,2,3 - PSERS'!B13</f>
        <v>0</v>
      </c>
      <c r="X4" s="169"/>
      <c r="Y4" s="169"/>
      <c r="Z4" s="169">
        <f>'1,2,3 - LEOFF_1'!B13</f>
        <v>0</v>
      </c>
      <c r="AA4" s="169">
        <f>'1,2,3 - LEOFF_2'!B13</f>
        <v>0</v>
      </c>
    </row>
    <row r="5" spans="1:35" x14ac:dyDescent="0.35">
      <c r="B5" s="166"/>
      <c r="C5" s="166"/>
      <c r="D5" s="166"/>
      <c r="E5" s="166"/>
      <c r="F5" s="166"/>
      <c r="G5" s="166"/>
      <c r="H5" s="166"/>
      <c r="I5" s="166"/>
      <c r="J5" s="166"/>
      <c r="K5" s="166"/>
      <c r="L5" s="166"/>
      <c r="M5" s="166"/>
      <c r="N5" s="166"/>
      <c r="O5" s="166"/>
      <c r="P5" s="166"/>
      <c r="Q5" s="166"/>
      <c r="R5" s="163"/>
    </row>
    <row r="6" spans="1:35" x14ac:dyDescent="0.35">
      <c r="A6" s="401" t="s">
        <v>264</v>
      </c>
      <c r="B6" s="401"/>
      <c r="C6" s="401"/>
      <c r="D6" s="401"/>
      <c r="E6" s="401"/>
      <c r="F6" s="401"/>
      <c r="G6" s="401"/>
      <c r="H6" s="401"/>
      <c r="I6" s="401"/>
      <c r="J6" s="401"/>
      <c r="K6" s="401"/>
      <c r="L6" s="401"/>
      <c r="M6" s="401"/>
      <c r="N6" s="401"/>
      <c r="O6" s="401"/>
      <c r="P6" s="401"/>
      <c r="Q6" s="401"/>
      <c r="R6" s="163"/>
      <c r="S6" s="401" t="s">
        <v>265</v>
      </c>
      <c r="T6" s="401"/>
      <c r="U6" s="401"/>
      <c r="V6" s="401"/>
      <c r="W6" s="401"/>
      <c r="X6" s="401"/>
      <c r="Y6" s="401"/>
      <c r="Z6" s="401"/>
      <c r="AA6" s="401"/>
      <c r="AB6" s="401"/>
      <c r="AC6" s="401"/>
      <c r="AD6" s="401"/>
      <c r="AE6" s="401"/>
      <c r="AF6" s="401"/>
      <c r="AG6" s="401"/>
      <c r="AH6" s="401"/>
      <c r="AI6" s="401"/>
    </row>
    <row r="7" spans="1:35" x14ac:dyDescent="0.35">
      <c r="A7" s="170" t="s">
        <v>151</v>
      </c>
      <c r="B7" s="221" t="s">
        <v>39</v>
      </c>
      <c r="C7" s="194"/>
      <c r="D7" s="220" t="s">
        <v>40</v>
      </c>
      <c r="E7" s="190"/>
      <c r="F7" s="221" t="s">
        <v>259</v>
      </c>
      <c r="G7" s="195"/>
      <c r="H7" s="220" t="s">
        <v>260</v>
      </c>
      <c r="I7" s="190"/>
      <c r="J7" s="221" t="s">
        <v>261</v>
      </c>
      <c r="K7" s="195"/>
      <c r="L7" s="220" t="s">
        <v>262</v>
      </c>
      <c r="M7" s="190"/>
      <c r="N7" s="171" t="s">
        <v>42</v>
      </c>
      <c r="O7" s="195"/>
      <c r="P7" s="220" t="s">
        <v>43</v>
      </c>
      <c r="Q7" s="190"/>
      <c r="R7" s="163"/>
      <c r="S7" s="170" t="s">
        <v>151</v>
      </c>
      <c r="T7" s="221" t="s">
        <v>39</v>
      </c>
      <c r="U7" s="187"/>
      <c r="V7" s="220" t="s">
        <v>40</v>
      </c>
      <c r="W7" s="190"/>
      <c r="X7" s="221" t="s">
        <v>259</v>
      </c>
      <c r="Y7" s="194"/>
      <c r="Z7" s="220" t="s">
        <v>260</v>
      </c>
      <c r="AA7" s="190"/>
      <c r="AB7" s="221" t="s">
        <v>261</v>
      </c>
      <c r="AC7" s="194"/>
      <c r="AD7" s="220" t="s">
        <v>262</v>
      </c>
      <c r="AE7" s="190"/>
      <c r="AF7" s="171" t="s">
        <v>42</v>
      </c>
      <c r="AG7" s="194"/>
      <c r="AH7" s="220" t="s">
        <v>43</v>
      </c>
      <c r="AI7" s="190"/>
    </row>
    <row r="8" spans="1:35" x14ac:dyDescent="0.35">
      <c r="A8" s="172">
        <v>2023</v>
      </c>
      <c r="B8" s="173">
        <v>-195276644</v>
      </c>
      <c r="C8" s="187"/>
      <c r="D8" s="222">
        <v>-1191248926</v>
      </c>
      <c r="E8" s="191"/>
      <c r="F8" s="174">
        <v>-173289400</v>
      </c>
      <c r="G8" s="187"/>
      <c r="H8" s="222">
        <v>-22663582</v>
      </c>
      <c r="I8" s="191"/>
      <c r="J8" s="174">
        <v>-144485268</v>
      </c>
      <c r="K8" s="187"/>
      <c r="L8" s="222">
        <v>-455786819</v>
      </c>
      <c r="M8" s="191"/>
      <c r="N8" s="174">
        <v>-151702552</v>
      </c>
      <c r="O8" s="187"/>
      <c r="P8" s="222">
        <v>-395616855</v>
      </c>
      <c r="Q8" s="191"/>
      <c r="R8" s="163"/>
      <c r="S8" s="172">
        <f>A8</f>
        <v>2023</v>
      </c>
      <c r="T8" s="174">
        <f>T$4*B8</f>
        <v>0</v>
      </c>
      <c r="U8" s="187"/>
      <c r="V8" s="222">
        <f>U$4*D8</f>
        <v>0</v>
      </c>
      <c r="W8" s="191"/>
      <c r="X8" s="174">
        <f>V$4*F8</f>
        <v>0</v>
      </c>
      <c r="Y8" s="187"/>
      <c r="Z8" s="222">
        <f>W$4*H8</f>
        <v>0</v>
      </c>
      <c r="AA8" s="191"/>
      <c r="AB8" s="174">
        <f>X$4*J8</f>
        <v>0</v>
      </c>
      <c r="AC8" s="187"/>
      <c r="AD8" s="222">
        <f>Y$4*L8</f>
        <v>0</v>
      </c>
      <c r="AE8" s="191"/>
      <c r="AF8" s="174">
        <f>Z$4*N8</f>
        <v>0</v>
      </c>
      <c r="AG8" s="187"/>
      <c r="AH8" s="222">
        <f>AA$4*P8</f>
        <v>0</v>
      </c>
      <c r="AI8" s="191"/>
    </row>
    <row r="9" spans="1:35" x14ac:dyDescent="0.35">
      <c r="A9" s="172">
        <f>A8+1</f>
        <v>2024</v>
      </c>
      <c r="B9" s="174">
        <v>-177361712</v>
      </c>
      <c r="C9" s="187"/>
      <c r="D9" s="222">
        <v>-1077034506</v>
      </c>
      <c r="E9" s="191"/>
      <c r="F9" s="174">
        <v>-156647472</v>
      </c>
      <c r="G9" s="187"/>
      <c r="H9" s="222">
        <v>-20576813</v>
      </c>
      <c r="I9" s="191"/>
      <c r="J9" s="174">
        <v>-131364894</v>
      </c>
      <c r="K9" s="187"/>
      <c r="L9" s="222">
        <v>-411926079</v>
      </c>
      <c r="M9" s="191"/>
      <c r="N9" s="174">
        <v>-137357016</v>
      </c>
      <c r="O9" s="187"/>
      <c r="P9" s="222">
        <v>-357557306</v>
      </c>
      <c r="Q9" s="191"/>
      <c r="R9" s="163"/>
      <c r="S9" s="172">
        <f>+S8+1</f>
        <v>2024</v>
      </c>
      <c r="T9" s="174">
        <f>T$4*B9</f>
        <v>0</v>
      </c>
      <c r="U9" s="187"/>
      <c r="V9" s="222">
        <f>U$4*D9</f>
        <v>0</v>
      </c>
      <c r="W9" s="191"/>
      <c r="X9" s="174">
        <f>V$4*F9</f>
        <v>0</v>
      </c>
      <c r="Y9" s="187"/>
      <c r="Z9" s="222">
        <f>W$4*H9</f>
        <v>0</v>
      </c>
      <c r="AA9" s="191"/>
      <c r="AB9" s="174">
        <f>X$4*J9</f>
        <v>0</v>
      </c>
      <c r="AC9" s="187"/>
      <c r="AD9" s="222">
        <f>Y$4*L9</f>
        <v>0</v>
      </c>
      <c r="AE9" s="191"/>
      <c r="AF9" s="174">
        <f>Z$4*N9</f>
        <v>0</v>
      </c>
      <c r="AG9" s="187"/>
      <c r="AH9" s="222">
        <f>AA$4*P9</f>
        <v>0</v>
      </c>
      <c r="AI9" s="191"/>
    </row>
    <row r="10" spans="1:35" x14ac:dyDescent="0.35">
      <c r="A10" s="172">
        <f t="shared" ref="A10:A11" si="0">A9+1</f>
        <v>2025</v>
      </c>
      <c r="B10" s="174">
        <v>-222494890</v>
      </c>
      <c r="C10" s="187"/>
      <c r="D10" s="222">
        <v>-1322207172</v>
      </c>
      <c r="E10" s="191"/>
      <c r="F10" s="174">
        <v>-192050646</v>
      </c>
      <c r="G10" s="187"/>
      <c r="H10" s="222">
        <v>-24819958</v>
      </c>
      <c r="I10" s="191"/>
      <c r="J10" s="174">
        <v>-165216968</v>
      </c>
      <c r="K10" s="187"/>
      <c r="L10" s="222">
        <v>-504018571</v>
      </c>
      <c r="M10" s="191"/>
      <c r="N10" s="174">
        <v>-171748388</v>
      </c>
      <c r="O10" s="187"/>
      <c r="P10" s="222">
        <v>-439518060</v>
      </c>
      <c r="Q10" s="191"/>
      <c r="R10" s="163"/>
      <c r="S10" s="172">
        <f t="shared" ref="S10:S11" si="1">+S9+1</f>
        <v>2025</v>
      </c>
      <c r="T10" s="174">
        <f>T$4*B10</f>
        <v>0</v>
      </c>
      <c r="U10" s="187"/>
      <c r="V10" s="222">
        <f>U$4*D10</f>
        <v>0</v>
      </c>
      <c r="W10" s="191"/>
      <c r="X10" s="174">
        <f>V$4*F10</f>
        <v>0</v>
      </c>
      <c r="Y10" s="187"/>
      <c r="Z10" s="222">
        <f>W$4*H10</f>
        <v>0</v>
      </c>
      <c r="AA10" s="191"/>
      <c r="AB10" s="174">
        <f>X$4*J10</f>
        <v>0</v>
      </c>
      <c r="AC10" s="187"/>
      <c r="AD10" s="222">
        <f>Y$4*L10</f>
        <v>0</v>
      </c>
      <c r="AE10" s="191"/>
      <c r="AF10" s="174">
        <f>Z$4*N10</f>
        <v>0</v>
      </c>
      <c r="AG10" s="187"/>
      <c r="AH10" s="222">
        <f>AA$4*P10</f>
        <v>0</v>
      </c>
      <c r="AI10" s="191"/>
    </row>
    <row r="11" spans="1:35" ht="15" thickBot="1" x14ac:dyDescent="0.4">
      <c r="A11" s="175">
        <f t="shared" si="0"/>
        <v>2026</v>
      </c>
      <c r="B11" s="176">
        <v>133681805</v>
      </c>
      <c r="C11" s="188"/>
      <c r="D11" s="224">
        <v>848561431</v>
      </c>
      <c r="E11" s="192"/>
      <c r="F11" s="176">
        <v>125483470</v>
      </c>
      <c r="G11" s="188"/>
      <c r="H11" s="224">
        <v>17917886</v>
      </c>
      <c r="I11" s="192"/>
      <c r="J11" s="176">
        <v>100282133</v>
      </c>
      <c r="K11" s="188"/>
      <c r="L11" s="224">
        <v>330918233</v>
      </c>
      <c r="M11" s="192"/>
      <c r="N11" s="176">
        <v>102621919</v>
      </c>
      <c r="O11" s="188"/>
      <c r="P11" s="224">
        <v>282702754</v>
      </c>
      <c r="Q11" s="192"/>
      <c r="R11" s="163"/>
      <c r="S11" s="175">
        <f t="shared" si="1"/>
        <v>2026</v>
      </c>
      <c r="T11" s="176">
        <f>T$4*B11</f>
        <v>0</v>
      </c>
      <c r="U11" s="188"/>
      <c r="V11" s="224">
        <f>U$4*D11</f>
        <v>0</v>
      </c>
      <c r="W11" s="192"/>
      <c r="X11" s="176">
        <f>V$4*F11</f>
        <v>0</v>
      </c>
      <c r="Y11" s="188"/>
      <c r="Z11" s="224">
        <f>W$4*H11</f>
        <v>0</v>
      </c>
      <c r="AA11" s="192"/>
      <c r="AB11" s="176">
        <f>X$4*J11</f>
        <v>0</v>
      </c>
      <c r="AC11" s="188"/>
      <c r="AD11" s="224">
        <f>Y$4*L11</f>
        <v>0</v>
      </c>
      <c r="AE11" s="192"/>
      <c r="AF11" s="176">
        <f>Z$4*N11</f>
        <v>0</v>
      </c>
      <c r="AG11" s="188"/>
      <c r="AH11" s="224">
        <f>AA$4*P11</f>
        <v>0</v>
      </c>
      <c r="AI11" s="192"/>
    </row>
    <row r="12" spans="1:35" x14ac:dyDescent="0.35">
      <c r="A12" s="177" t="s">
        <v>266</v>
      </c>
      <c r="B12" s="178">
        <f>SUM(B8:B11)</f>
        <v>-461451441</v>
      </c>
      <c r="C12" s="189"/>
      <c r="D12" s="225">
        <f>SUM(D8:D11)</f>
        <v>-2741929173</v>
      </c>
      <c r="E12" s="193"/>
      <c r="F12" s="178">
        <f>SUM(F8:F11)</f>
        <v>-396504048</v>
      </c>
      <c r="G12" s="189"/>
      <c r="H12" s="225">
        <f>SUM(H8:H11)</f>
        <v>-50142467</v>
      </c>
      <c r="I12" s="193"/>
      <c r="J12" s="178">
        <f>SUM(J8:J11)</f>
        <v>-340784997</v>
      </c>
      <c r="K12" s="189"/>
      <c r="L12" s="225">
        <f>SUM(L8:L11)</f>
        <v>-1040813236</v>
      </c>
      <c r="M12" s="193"/>
      <c r="N12" s="178">
        <f>SUM(N8:N11)</f>
        <v>-358186037</v>
      </c>
      <c r="O12" s="189"/>
      <c r="P12" s="225">
        <f>SUM(P8:P11)</f>
        <v>-909989467</v>
      </c>
      <c r="Q12" s="193"/>
      <c r="R12" s="163"/>
      <c r="S12" s="177" t="s">
        <v>266</v>
      </c>
      <c r="T12" s="178">
        <f>SUM(T8:T11)</f>
        <v>0</v>
      </c>
      <c r="U12" s="189"/>
      <c r="V12" s="225">
        <f>SUM(V8:V11)</f>
        <v>0</v>
      </c>
      <c r="W12" s="193"/>
      <c r="X12" s="178">
        <f>SUM(X8:X11)</f>
        <v>0</v>
      </c>
      <c r="Y12" s="189"/>
      <c r="Z12" s="225">
        <f>SUM(Z8:Z11)</f>
        <v>0</v>
      </c>
      <c r="AA12" s="193"/>
      <c r="AB12" s="178">
        <f>SUM(AB8:AB11)</f>
        <v>0</v>
      </c>
      <c r="AC12" s="189"/>
      <c r="AD12" s="225">
        <f>SUM(AD8:AD11)</f>
        <v>0</v>
      </c>
      <c r="AE12" s="193"/>
      <c r="AF12" s="178">
        <f>SUM(AF8:AF11)</f>
        <v>0</v>
      </c>
      <c r="AG12" s="189"/>
      <c r="AH12" s="225">
        <f>SUM(AH8:AH11)</f>
        <v>0</v>
      </c>
      <c r="AI12" s="193"/>
    </row>
    <row r="13" spans="1:35" x14ac:dyDescent="0.35">
      <c r="R13" s="163"/>
    </row>
    <row r="14" spans="1:35" x14ac:dyDescent="0.35">
      <c r="A14" s="401" t="s">
        <v>267</v>
      </c>
      <c r="B14" s="401"/>
      <c r="C14" s="401"/>
      <c r="D14" s="401"/>
      <c r="E14" s="401"/>
      <c r="F14" s="401"/>
      <c r="G14" s="401"/>
      <c r="H14" s="401"/>
      <c r="I14" s="401"/>
      <c r="J14" s="401"/>
      <c r="K14" s="401"/>
      <c r="L14" s="401"/>
      <c r="M14" s="401"/>
      <c r="N14" s="401"/>
      <c r="O14" s="401"/>
      <c r="P14" s="401"/>
      <c r="Q14" s="401"/>
      <c r="R14" s="163"/>
      <c r="S14" s="401" t="s">
        <v>268</v>
      </c>
      <c r="T14" s="401"/>
      <c r="U14" s="401"/>
      <c r="V14" s="401"/>
      <c r="W14" s="401"/>
      <c r="X14" s="401"/>
      <c r="Y14" s="401"/>
      <c r="Z14" s="401"/>
      <c r="AA14" s="401"/>
      <c r="AB14" s="401"/>
      <c r="AC14" s="401"/>
      <c r="AD14" s="401"/>
      <c r="AE14" s="401"/>
      <c r="AF14" s="401"/>
      <c r="AG14" s="401"/>
      <c r="AH14" s="401"/>
      <c r="AI14" s="401"/>
    </row>
    <row r="15" spans="1:35" x14ac:dyDescent="0.35">
      <c r="A15" s="399" t="s">
        <v>151</v>
      </c>
      <c r="B15" s="410" t="s">
        <v>39</v>
      </c>
      <c r="C15" s="410"/>
      <c r="D15" s="406" t="s">
        <v>40</v>
      </c>
      <c r="E15" s="406"/>
      <c r="F15" s="410" t="s">
        <v>259</v>
      </c>
      <c r="G15" s="410"/>
      <c r="H15" s="406" t="s">
        <v>260</v>
      </c>
      <c r="I15" s="406"/>
      <c r="J15" s="410" t="s">
        <v>261</v>
      </c>
      <c r="K15" s="410"/>
      <c r="L15" s="406" t="s">
        <v>262</v>
      </c>
      <c r="M15" s="406"/>
      <c r="N15" s="410" t="s">
        <v>42</v>
      </c>
      <c r="O15" s="410"/>
      <c r="P15" s="406" t="s">
        <v>43</v>
      </c>
      <c r="Q15" s="406"/>
      <c r="R15" s="163"/>
      <c r="S15" s="399" t="s">
        <v>151</v>
      </c>
      <c r="T15" s="410" t="s">
        <v>39</v>
      </c>
      <c r="U15" s="410"/>
      <c r="V15" s="406" t="s">
        <v>40</v>
      </c>
      <c r="W15" s="406"/>
      <c r="X15" s="410" t="s">
        <v>259</v>
      </c>
      <c r="Y15" s="410"/>
      <c r="Z15" s="406" t="s">
        <v>260</v>
      </c>
      <c r="AA15" s="406"/>
      <c r="AB15" s="410" t="s">
        <v>261</v>
      </c>
      <c r="AC15" s="410"/>
      <c r="AD15" s="406" t="s">
        <v>262</v>
      </c>
      <c r="AE15" s="406"/>
      <c r="AF15" s="410" t="s">
        <v>42</v>
      </c>
      <c r="AG15" s="410"/>
      <c r="AH15" s="406" t="s">
        <v>43</v>
      </c>
      <c r="AI15" s="406"/>
    </row>
    <row r="16" spans="1:35" x14ac:dyDescent="0.35">
      <c r="A16" s="400"/>
      <c r="B16" s="221" t="s">
        <v>269</v>
      </c>
      <c r="C16" s="221" t="s">
        <v>270</v>
      </c>
      <c r="D16" s="220" t="s">
        <v>269</v>
      </c>
      <c r="E16" s="220" t="s">
        <v>270</v>
      </c>
      <c r="F16" s="221" t="s">
        <v>269</v>
      </c>
      <c r="G16" s="221" t="s">
        <v>270</v>
      </c>
      <c r="H16" s="220" t="s">
        <v>269</v>
      </c>
      <c r="I16" s="220" t="s">
        <v>270</v>
      </c>
      <c r="J16" s="221" t="s">
        <v>269</v>
      </c>
      <c r="K16" s="221" t="s">
        <v>270</v>
      </c>
      <c r="L16" s="220" t="s">
        <v>269</v>
      </c>
      <c r="M16" s="220" t="s">
        <v>270</v>
      </c>
      <c r="N16" s="221" t="s">
        <v>269</v>
      </c>
      <c r="O16" s="221" t="s">
        <v>270</v>
      </c>
      <c r="P16" s="220" t="s">
        <v>269</v>
      </c>
      <c r="Q16" s="220" t="s">
        <v>270</v>
      </c>
      <c r="R16" s="163"/>
      <c r="S16" s="400"/>
      <c r="T16" s="410" t="s">
        <v>271</v>
      </c>
      <c r="U16" s="410"/>
      <c r="V16" s="220" t="s">
        <v>269</v>
      </c>
      <c r="W16" s="220" t="s">
        <v>270</v>
      </c>
      <c r="X16" s="221" t="s">
        <v>269</v>
      </c>
      <c r="Y16" s="221" t="s">
        <v>270</v>
      </c>
      <c r="Z16" s="220" t="s">
        <v>269</v>
      </c>
      <c r="AA16" s="220" t="s">
        <v>270</v>
      </c>
      <c r="AB16" s="410" t="s">
        <v>271</v>
      </c>
      <c r="AC16" s="410"/>
      <c r="AD16" s="220" t="s">
        <v>269</v>
      </c>
      <c r="AE16" s="220" t="s">
        <v>270</v>
      </c>
      <c r="AF16" s="410" t="s">
        <v>271</v>
      </c>
      <c r="AG16" s="410"/>
      <c r="AH16" s="220" t="s">
        <v>269</v>
      </c>
      <c r="AI16" s="220" t="s">
        <v>270</v>
      </c>
    </row>
    <row r="17" spans="1:35" x14ac:dyDescent="0.35">
      <c r="A17" s="172">
        <f>A8</f>
        <v>2023</v>
      </c>
      <c r="B17" s="174">
        <v>0</v>
      </c>
      <c r="C17" s="174">
        <v>0</v>
      </c>
      <c r="D17" s="222">
        <v>-38162402</v>
      </c>
      <c r="E17" s="222">
        <v>204382100</v>
      </c>
      <c r="F17" s="174">
        <v>0</v>
      </c>
      <c r="G17" s="174">
        <v>72824503</v>
      </c>
      <c r="H17" s="222">
        <v>-121066</v>
      </c>
      <c r="I17" s="222">
        <v>3963343</v>
      </c>
      <c r="J17" s="174">
        <v>0</v>
      </c>
      <c r="K17" s="174">
        <v>0</v>
      </c>
      <c r="L17" s="222">
        <v>-2471952</v>
      </c>
      <c r="M17" s="222">
        <v>143785276</v>
      </c>
      <c r="N17" s="174">
        <v>0</v>
      </c>
      <c r="O17" s="174">
        <v>0</v>
      </c>
      <c r="P17" s="222">
        <v>-5481614</v>
      </c>
      <c r="Q17" s="222">
        <v>79116893</v>
      </c>
      <c r="R17" s="163"/>
      <c r="S17" s="172">
        <f>+A8</f>
        <v>2023</v>
      </c>
      <c r="T17" s="187"/>
      <c r="U17" s="187"/>
      <c r="V17" s="222">
        <f t="shared" ref="V17:V22" si="2">U$4*D17</f>
        <v>0</v>
      </c>
      <c r="W17" s="222">
        <f>U$4*E17</f>
        <v>0</v>
      </c>
      <c r="X17" s="174">
        <f>V$4*F17</f>
        <v>0</v>
      </c>
      <c r="Y17" s="174">
        <f>V$4*G17</f>
        <v>0</v>
      </c>
      <c r="Z17" s="222">
        <f>W$4*H17</f>
        <v>0</v>
      </c>
      <c r="AA17" s="222">
        <f>W$4*I17</f>
        <v>0</v>
      </c>
      <c r="AB17" s="187"/>
      <c r="AC17" s="187"/>
      <c r="AD17" s="222">
        <f>Y$4*L17</f>
        <v>0</v>
      </c>
      <c r="AE17" s="222">
        <f>Y$4*M17</f>
        <v>0</v>
      </c>
      <c r="AF17" s="187"/>
      <c r="AG17" s="187"/>
      <c r="AH17" s="222">
        <f>AA$4*P17</f>
        <v>0</v>
      </c>
      <c r="AI17" s="222">
        <f>AA$4*Q17</f>
        <v>0</v>
      </c>
    </row>
    <row r="18" spans="1:35" x14ac:dyDescent="0.35">
      <c r="A18" s="172">
        <f>A17+1</f>
        <v>2024</v>
      </c>
      <c r="B18" s="174">
        <v>0</v>
      </c>
      <c r="C18" s="174">
        <v>0</v>
      </c>
      <c r="D18" s="222">
        <v>-38162402</v>
      </c>
      <c r="E18" s="222">
        <v>182642547</v>
      </c>
      <c r="F18" s="174">
        <v>0</v>
      </c>
      <c r="G18" s="174">
        <v>64944893</v>
      </c>
      <c r="H18" s="222">
        <v>-121066</v>
      </c>
      <c r="I18" s="222">
        <v>3963343</v>
      </c>
      <c r="J18" s="174">
        <v>0</v>
      </c>
      <c r="K18" s="174">
        <v>0</v>
      </c>
      <c r="L18" s="222">
        <v>-2471952</v>
      </c>
      <c r="M18" s="222">
        <v>143785276</v>
      </c>
      <c r="N18" s="174">
        <v>0</v>
      </c>
      <c r="O18" s="174">
        <v>0</v>
      </c>
      <c r="P18" s="222">
        <v>-5481614</v>
      </c>
      <c r="Q18" s="222">
        <v>79116893</v>
      </c>
      <c r="R18" s="163"/>
      <c r="S18" s="172">
        <f>+S17+1</f>
        <v>2024</v>
      </c>
      <c r="T18" s="187"/>
      <c r="U18" s="187"/>
      <c r="V18" s="222">
        <f t="shared" si="2"/>
        <v>0</v>
      </c>
      <c r="W18" s="222">
        <f t="shared" ref="W18:W22" si="3">U$4*E18</f>
        <v>0</v>
      </c>
      <c r="X18" s="174">
        <f t="shared" ref="X18:X22" si="4">V$4*F18</f>
        <v>0</v>
      </c>
      <c r="Y18" s="174">
        <f t="shared" ref="Y18:Y22" si="5">V$4*G18</f>
        <v>0</v>
      </c>
      <c r="Z18" s="222">
        <f t="shared" ref="Z18:Z22" si="6">W$4*H18</f>
        <v>0</v>
      </c>
      <c r="AA18" s="222">
        <f t="shared" ref="AA18:AA22" si="7">W$4*I18</f>
        <v>0</v>
      </c>
      <c r="AB18" s="187"/>
      <c r="AC18" s="187"/>
      <c r="AD18" s="222">
        <f t="shared" ref="AD18:AD22" si="8">Y$4*L18</f>
        <v>0</v>
      </c>
      <c r="AE18" s="222">
        <f t="shared" ref="AE18:AE22" si="9">Y$4*M18</f>
        <v>0</v>
      </c>
      <c r="AF18" s="187"/>
      <c r="AG18" s="187"/>
      <c r="AH18" s="222">
        <f t="shared" ref="AH18:AH22" si="10">AA$4*P18</f>
        <v>0</v>
      </c>
      <c r="AI18" s="222">
        <f t="shared" ref="AI18:AI22" si="11">AA$4*Q18</f>
        <v>0</v>
      </c>
    </row>
    <row r="19" spans="1:35" x14ac:dyDescent="0.35">
      <c r="A19" s="172">
        <f>A18+1</f>
        <v>2025</v>
      </c>
      <c r="B19" s="174">
        <v>0</v>
      </c>
      <c r="C19" s="174">
        <v>0</v>
      </c>
      <c r="D19" s="179">
        <v>-7632481</v>
      </c>
      <c r="E19" s="222">
        <v>173325595</v>
      </c>
      <c r="F19" s="174">
        <v>0</v>
      </c>
      <c r="G19" s="174">
        <v>50570313</v>
      </c>
      <c r="H19" s="222">
        <v>-121066</v>
      </c>
      <c r="I19" s="222">
        <v>3963343</v>
      </c>
      <c r="J19" s="174">
        <v>0</v>
      </c>
      <c r="K19" s="174">
        <v>0</v>
      </c>
      <c r="L19" s="222">
        <v>-2471952</v>
      </c>
      <c r="M19" s="222">
        <v>143785276</v>
      </c>
      <c r="N19" s="174">
        <v>0</v>
      </c>
      <c r="O19" s="174">
        <v>0</v>
      </c>
      <c r="P19" s="222">
        <v>-5481614</v>
      </c>
      <c r="Q19" s="222">
        <v>79116893</v>
      </c>
      <c r="R19" s="163"/>
      <c r="S19" s="172">
        <f t="shared" ref="S19:S21" si="12">+S18+1</f>
        <v>2025</v>
      </c>
      <c r="T19" s="187"/>
      <c r="U19" s="187"/>
      <c r="V19" s="222">
        <f t="shared" si="2"/>
        <v>0</v>
      </c>
      <c r="W19" s="222">
        <f t="shared" si="3"/>
        <v>0</v>
      </c>
      <c r="X19" s="174">
        <f t="shared" si="4"/>
        <v>0</v>
      </c>
      <c r="Y19" s="174">
        <f t="shared" si="5"/>
        <v>0</v>
      </c>
      <c r="Z19" s="222">
        <f t="shared" si="6"/>
        <v>0</v>
      </c>
      <c r="AA19" s="222">
        <f t="shared" si="7"/>
        <v>0</v>
      </c>
      <c r="AB19" s="187"/>
      <c r="AC19" s="187"/>
      <c r="AD19" s="222">
        <f t="shared" si="8"/>
        <v>0</v>
      </c>
      <c r="AE19" s="222">
        <f t="shared" si="9"/>
        <v>0</v>
      </c>
      <c r="AF19" s="187"/>
      <c r="AG19" s="187"/>
      <c r="AH19" s="222">
        <f t="shared" si="10"/>
        <v>0</v>
      </c>
      <c r="AI19" s="222">
        <f t="shared" si="11"/>
        <v>0</v>
      </c>
    </row>
    <row r="20" spans="1:35" x14ac:dyDescent="0.35">
      <c r="A20" s="172">
        <f>A19+1</f>
        <v>2026</v>
      </c>
      <c r="B20" s="174">
        <v>0</v>
      </c>
      <c r="C20" s="174">
        <v>0</v>
      </c>
      <c r="D20" s="179">
        <v>0</v>
      </c>
      <c r="E20" s="222">
        <v>151969295</v>
      </c>
      <c r="F20" s="174">
        <v>0</v>
      </c>
      <c r="G20" s="174">
        <v>28850435</v>
      </c>
      <c r="H20" s="222">
        <v>-121066</v>
      </c>
      <c r="I20" s="222">
        <v>3963343</v>
      </c>
      <c r="J20" s="174">
        <v>0</v>
      </c>
      <c r="K20" s="174">
        <v>0</v>
      </c>
      <c r="L20" s="222">
        <v>-2471952</v>
      </c>
      <c r="M20" s="222">
        <v>140241044</v>
      </c>
      <c r="N20" s="174">
        <v>0</v>
      </c>
      <c r="O20" s="174">
        <v>0</v>
      </c>
      <c r="P20" s="222">
        <v>-5481614</v>
      </c>
      <c r="Q20" s="222">
        <v>79116893</v>
      </c>
      <c r="R20" s="163"/>
      <c r="S20" s="172">
        <f t="shared" si="12"/>
        <v>2026</v>
      </c>
      <c r="T20" s="187"/>
      <c r="U20" s="187"/>
      <c r="V20" s="222">
        <f t="shared" si="2"/>
        <v>0</v>
      </c>
      <c r="W20" s="222">
        <f t="shared" si="3"/>
        <v>0</v>
      </c>
      <c r="X20" s="174">
        <f t="shared" si="4"/>
        <v>0</v>
      </c>
      <c r="Y20" s="174">
        <f t="shared" si="5"/>
        <v>0</v>
      </c>
      <c r="Z20" s="222">
        <f t="shared" si="6"/>
        <v>0</v>
      </c>
      <c r="AA20" s="222">
        <f t="shared" si="7"/>
        <v>0</v>
      </c>
      <c r="AB20" s="187"/>
      <c r="AC20" s="187"/>
      <c r="AD20" s="222">
        <f t="shared" si="8"/>
        <v>0</v>
      </c>
      <c r="AE20" s="222">
        <f t="shared" si="9"/>
        <v>0</v>
      </c>
      <c r="AF20" s="187"/>
      <c r="AG20" s="187"/>
      <c r="AH20" s="222">
        <f t="shared" si="10"/>
        <v>0</v>
      </c>
      <c r="AI20" s="222">
        <f t="shared" si="11"/>
        <v>0</v>
      </c>
    </row>
    <row r="21" spans="1:35" x14ac:dyDescent="0.35">
      <c r="A21" s="172">
        <f>A20+1</f>
        <v>2027</v>
      </c>
      <c r="B21" s="180">
        <v>0</v>
      </c>
      <c r="C21" s="180">
        <v>0</v>
      </c>
      <c r="D21" s="179">
        <v>0</v>
      </c>
      <c r="E21" s="222">
        <v>115270994</v>
      </c>
      <c r="F21" s="180">
        <v>0</v>
      </c>
      <c r="G21" s="180">
        <v>4543084</v>
      </c>
      <c r="H21" s="222">
        <v>-121066</v>
      </c>
      <c r="I21" s="222">
        <v>3963343</v>
      </c>
      <c r="J21" s="180">
        <v>0</v>
      </c>
      <c r="K21" s="180">
        <v>0</v>
      </c>
      <c r="L21" s="222">
        <v>-2471952</v>
      </c>
      <c r="M21" s="222">
        <v>125071943</v>
      </c>
      <c r="N21" s="180">
        <v>0</v>
      </c>
      <c r="O21" s="180">
        <v>0</v>
      </c>
      <c r="P21" s="222">
        <v>-3288972</v>
      </c>
      <c r="Q21" s="222">
        <v>79116893</v>
      </c>
      <c r="R21" s="163"/>
      <c r="S21" s="172">
        <f t="shared" si="12"/>
        <v>2027</v>
      </c>
      <c r="T21" s="187"/>
      <c r="U21" s="187"/>
      <c r="V21" s="222">
        <f t="shared" si="2"/>
        <v>0</v>
      </c>
      <c r="W21" s="222">
        <f t="shared" si="3"/>
        <v>0</v>
      </c>
      <c r="X21" s="174">
        <f t="shared" si="4"/>
        <v>0</v>
      </c>
      <c r="Y21" s="174">
        <f t="shared" si="5"/>
        <v>0</v>
      </c>
      <c r="Z21" s="222">
        <f t="shared" si="6"/>
        <v>0</v>
      </c>
      <c r="AA21" s="222">
        <f t="shared" si="7"/>
        <v>0</v>
      </c>
      <c r="AB21" s="187"/>
      <c r="AC21" s="187"/>
      <c r="AD21" s="222">
        <f t="shared" si="8"/>
        <v>0</v>
      </c>
      <c r="AE21" s="222">
        <f t="shared" si="9"/>
        <v>0</v>
      </c>
      <c r="AF21" s="187"/>
      <c r="AG21" s="187"/>
      <c r="AH21" s="222">
        <f t="shared" si="10"/>
        <v>0</v>
      </c>
      <c r="AI21" s="222">
        <f t="shared" si="11"/>
        <v>0</v>
      </c>
    </row>
    <row r="22" spans="1:35" ht="15" thickBot="1" x14ac:dyDescent="0.4">
      <c r="A22" s="175" t="s">
        <v>272</v>
      </c>
      <c r="B22" s="181">
        <v>0</v>
      </c>
      <c r="C22" s="181">
        <v>0</v>
      </c>
      <c r="D22" s="182">
        <v>0</v>
      </c>
      <c r="E22" s="182">
        <v>91358608</v>
      </c>
      <c r="F22" s="181">
        <v>0</v>
      </c>
      <c r="G22" s="181">
        <v>388606</v>
      </c>
      <c r="H22" s="224">
        <v>-181598</v>
      </c>
      <c r="I22" s="224">
        <v>17327073</v>
      </c>
      <c r="J22" s="181">
        <v>0</v>
      </c>
      <c r="K22" s="181">
        <v>0</v>
      </c>
      <c r="L22" s="182">
        <v>-7415856</v>
      </c>
      <c r="M22" s="182">
        <v>283837639</v>
      </c>
      <c r="N22" s="181">
        <v>0</v>
      </c>
      <c r="O22" s="181">
        <v>0</v>
      </c>
      <c r="P22" s="224">
        <v>0</v>
      </c>
      <c r="Q22" s="224">
        <v>250185465</v>
      </c>
      <c r="R22" s="163"/>
      <c r="S22" s="175" t="s">
        <v>272</v>
      </c>
      <c r="T22" s="188"/>
      <c r="U22" s="188"/>
      <c r="V22" s="224">
        <f t="shared" si="2"/>
        <v>0</v>
      </c>
      <c r="W22" s="224">
        <f t="shared" si="3"/>
        <v>0</v>
      </c>
      <c r="X22" s="176">
        <f t="shared" si="4"/>
        <v>0</v>
      </c>
      <c r="Y22" s="176">
        <f t="shared" si="5"/>
        <v>0</v>
      </c>
      <c r="Z22" s="224">
        <f t="shared" si="6"/>
        <v>0</v>
      </c>
      <c r="AA22" s="224">
        <f t="shared" si="7"/>
        <v>0</v>
      </c>
      <c r="AB22" s="188"/>
      <c r="AC22" s="188"/>
      <c r="AD22" s="224">
        <f t="shared" si="8"/>
        <v>0</v>
      </c>
      <c r="AE22" s="224">
        <f t="shared" si="9"/>
        <v>0</v>
      </c>
      <c r="AF22" s="188"/>
      <c r="AG22" s="188"/>
      <c r="AH22" s="224">
        <f t="shared" si="10"/>
        <v>0</v>
      </c>
      <c r="AI22" s="224">
        <f t="shared" si="11"/>
        <v>0</v>
      </c>
    </row>
    <row r="23" spans="1:35" x14ac:dyDescent="0.35">
      <c r="A23" s="177" t="s">
        <v>266</v>
      </c>
      <c r="B23" s="178">
        <f t="shared" ref="B23:Q23" si="13">SUM(B17:B22)</f>
        <v>0</v>
      </c>
      <c r="C23" s="178">
        <f t="shared" si="13"/>
        <v>0</v>
      </c>
      <c r="D23" s="225">
        <f t="shared" si="13"/>
        <v>-83957285</v>
      </c>
      <c r="E23" s="225">
        <f t="shared" si="13"/>
        <v>918949139</v>
      </c>
      <c r="F23" s="178">
        <f t="shared" si="13"/>
        <v>0</v>
      </c>
      <c r="G23" s="178">
        <f t="shared" si="13"/>
        <v>222121834</v>
      </c>
      <c r="H23" s="225">
        <f t="shared" si="13"/>
        <v>-786928</v>
      </c>
      <c r="I23" s="225">
        <f t="shared" si="13"/>
        <v>37143788</v>
      </c>
      <c r="J23" s="178">
        <f t="shared" si="13"/>
        <v>0</v>
      </c>
      <c r="K23" s="178">
        <f t="shared" si="13"/>
        <v>0</v>
      </c>
      <c r="L23" s="225">
        <f t="shared" si="13"/>
        <v>-19775616</v>
      </c>
      <c r="M23" s="225">
        <f t="shared" si="13"/>
        <v>980506454</v>
      </c>
      <c r="N23" s="178">
        <f t="shared" si="13"/>
        <v>0</v>
      </c>
      <c r="O23" s="178">
        <f t="shared" si="13"/>
        <v>0</v>
      </c>
      <c r="P23" s="225">
        <f t="shared" si="13"/>
        <v>-25215428</v>
      </c>
      <c r="Q23" s="225">
        <f t="shared" si="13"/>
        <v>645769930</v>
      </c>
      <c r="R23" s="163"/>
      <c r="S23" s="177" t="s">
        <v>266</v>
      </c>
      <c r="T23" s="189"/>
      <c r="U23" s="189"/>
      <c r="V23" s="225">
        <f t="shared" ref="V23:AA23" si="14">SUM(V17:V22)</f>
        <v>0</v>
      </c>
      <c r="W23" s="225">
        <f t="shared" si="14"/>
        <v>0</v>
      </c>
      <c r="X23" s="178">
        <f t="shared" si="14"/>
        <v>0</v>
      </c>
      <c r="Y23" s="178">
        <f t="shared" si="14"/>
        <v>0</v>
      </c>
      <c r="Z23" s="225">
        <f t="shared" si="14"/>
        <v>0</v>
      </c>
      <c r="AA23" s="225">
        <f t="shared" si="14"/>
        <v>0</v>
      </c>
      <c r="AB23" s="189"/>
      <c r="AC23" s="189"/>
      <c r="AD23" s="225">
        <f>SUM(AD17:AD22)</f>
        <v>0</v>
      </c>
      <c r="AE23" s="225">
        <f>SUM(AE17:AE22)</f>
        <v>0</v>
      </c>
      <c r="AF23" s="189"/>
      <c r="AG23" s="189"/>
      <c r="AH23" s="225">
        <f>SUM(AH17:AH22)</f>
        <v>0</v>
      </c>
      <c r="AI23" s="225">
        <f>SUM(AI17:AI22)</f>
        <v>0</v>
      </c>
    </row>
    <row r="24" spans="1:35" x14ac:dyDescent="0.35">
      <c r="R24" s="163"/>
    </row>
    <row r="25" spans="1:35" x14ac:dyDescent="0.35">
      <c r="A25" s="401" t="s">
        <v>75</v>
      </c>
      <c r="B25" s="401"/>
      <c r="C25" s="401"/>
      <c r="D25" s="401"/>
      <c r="E25" s="401"/>
      <c r="F25" s="401"/>
      <c r="G25" s="401"/>
      <c r="H25" s="401"/>
      <c r="I25" s="401"/>
      <c r="J25" s="401"/>
      <c r="K25" s="401"/>
      <c r="L25" s="401"/>
      <c r="M25" s="401"/>
      <c r="N25" s="401"/>
      <c r="O25" s="401"/>
      <c r="P25" s="401"/>
      <c r="Q25" s="401"/>
      <c r="R25" s="163"/>
      <c r="S25" s="401" t="s">
        <v>273</v>
      </c>
      <c r="T25" s="401"/>
      <c r="U25" s="401"/>
      <c r="V25" s="401"/>
      <c r="W25" s="401"/>
      <c r="X25" s="401"/>
      <c r="Y25" s="401"/>
      <c r="Z25" s="401"/>
      <c r="AA25" s="401"/>
      <c r="AB25" s="401"/>
      <c r="AC25" s="401"/>
      <c r="AD25" s="401"/>
      <c r="AE25" s="401"/>
      <c r="AF25" s="401"/>
      <c r="AG25" s="401"/>
      <c r="AH25" s="401"/>
      <c r="AI25" s="401"/>
    </row>
    <row r="26" spans="1:35" x14ac:dyDescent="0.35">
      <c r="A26" s="399" t="s">
        <v>151</v>
      </c>
      <c r="B26" s="410" t="s">
        <v>39</v>
      </c>
      <c r="C26" s="410"/>
      <c r="D26" s="406" t="s">
        <v>40</v>
      </c>
      <c r="E26" s="406"/>
      <c r="F26" s="410" t="s">
        <v>259</v>
      </c>
      <c r="G26" s="410"/>
      <c r="H26" s="406" t="s">
        <v>260</v>
      </c>
      <c r="I26" s="406"/>
      <c r="J26" s="410" t="s">
        <v>261</v>
      </c>
      <c r="K26" s="410"/>
      <c r="L26" s="406" t="s">
        <v>262</v>
      </c>
      <c r="M26" s="406"/>
      <c r="N26" s="410" t="s">
        <v>42</v>
      </c>
      <c r="O26" s="410"/>
      <c r="P26" s="406" t="s">
        <v>43</v>
      </c>
      <c r="Q26" s="406"/>
      <c r="R26" s="163"/>
      <c r="S26" s="399" t="s">
        <v>151</v>
      </c>
      <c r="T26" s="410" t="s">
        <v>39</v>
      </c>
      <c r="U26" s="410"/>
      <c r="V26" s="406" t="s">
        <v>40</v>
      </c>
      <c r="W26" s="406"/>
      <c r="X26" s="410" t="s">
        <v>259</v>
      </c>
      <c r="Y26" s="410"/>
      <c r="Z26" s="406" t="s">
        <v>260</v>
      </c>
      <c r="AA26" s="406"/>
      <c r="AB26" s="410" t="s">
        <v>261</v>
      </c>
      <c r="AC26" s="410"/>
      <c r="AD26" s="406" t="s">
        <v>262</v>
      </c>
      <c r="AE26" s="406"/>
      <c r="AF26" s="410" t="s">
        <v>42</v>
      </c>
      <c r="AG26" s="410"/>
      <c r="AH26" s="406" t="s">
        <v>43</v>
      </c>
      <c r="AI26" s="406"/>
    </row>
    <row r="27" spans="1:35" x14ac:dyDescent="0.35">
      <c r="A27" s="400"/>
      <c r="B27" s="221" t="s">
        <v>269</v>
      </c>
      <c r="C27" s="221" t="s">
        <v>270</v>
      </c>
      <c r="D27" s="220" t="s">
        <v>269</v>
      </c>
      <c r="E27" s="220" t="s">
        <v>270</v>
      </c>
      <c r="F27" s="221" t="s">
        <v>269</v>
      </c>
      <c r="G27" s="221" t="s">
        <v>270</v>
      </c>
      <c r="H27" s="220" t="s">
        <v>269</v>
      </c>
      <c r="I27" s="220" t="s">
        <v>270</v>
      </c>
      <c r="J27" s="221" t="s">
        <v>269</v>
      </c>
      <c r="K27" s="221" t="s">
        <v>270</v>
      </c>
      <c r="L27" s="220" t="s">
        <v>269</v>
      </c>
      <c r="M27" s="220" t="s">
        <v>270</v>
      </c>
      <c r="N27" s="221" t="s">
        <v>269</v>
      </c>
      <c r="O27" s="221" t="s">
        <v>270</v>
      </c>
      <c r="P27" s="220" t="s">
        <v>269</v>
      </c>
      <c r="Q27" s="220" t="s">
        <v>270</v>
      </c>
      <c r="R27" s="163"/>
      <c r="S27" s="400"/>
      <c r="T27" s="408" t="s">
        <v>271</v>
      </c>
      <c r="U27" s="409"/>
      <c r="V27" s="220" t="s">
        <v>269</v>
      </c>
      <c r="W27" s="220" t="s">
        <v>270</v>
      </c>
      <c r="X27" s="221" t="s">
        <v>269</v>
      </c>
      <c r="Y27" s="221" t="s">
        <v>270</v>
      </c>
      <c r="Z27" s="220" t="s">
        <v>269</v>
      </c>
      <c r="AA27" s="220" t="s">
        <v>270</v>
      </c>
      <c r="AB27" s="410" t="s">
        <v>271</v>
      </c>
      <c r="AC27" s="410"/>
      <c r="AD27" s="220" t="s">
        <v>269</v>
      </c>
      <c r="AE27" s="220" t="s">
        <v>270</v>
      </c>
      <c r="AF27" s="410" t="s">
        <v>271</v>
      </c>
      <c r="AG27" s="410"/>
      <c r="AH27" s="220" t="s">
        <v>269</v>
      </c>
      <c r="AI27" s="220" t="s">
        <v>270</v>
      </c>
    </row>
    <row r="28" spans="1:35" x14ac:dyDescent="0.35">
      <c r="A28" s="172">
        <f>A8</f>
        <v>2023</v>
      </c>
      <c r="B28" s="174">
        <v>0</v>
      </c>
      <c r="C28" s="174">
        <v>0</v>
      </c>
      <c r="D28" s="222">
        <v>-166189617</v>
      </c>
      <c r="E28" s="222">
        <v>346364486</v>
      </c>
      <c r="F28" s="174">
        <v>-13537214</v>
      </c>
      <c r="G28" s="174">
        <v>60351141</v>
      </c>
      <c r="H28" s="222">
        <v>-2519735</v>
      </c>
      <c r="I28" s="222">
        <v>5048310</v>
      </c>
      <c r="J28" s="174">
        <v>0</v>
      </c>
      <c r="K28" s="174">
        <v>0</v>
      </c>
      <c r="L28" s="222">
        <v>-23879567</v>
      </c>
      <c r="M28" s="222">
        <v>132969850</v>
      </c>
      <c r="N28" s="174">
        <v>0</v>
      </c>
      <c r="O28" s="174">
        <v>0</v>
      </c>
      <c r="P28" s="222">
        <v>-39611311</v>
      </c>
      <c r="Q28" s="222">
        <v>75756686</v>
      </c>
      <c r="R28" s="163"/>
      <c r="S28" s="172">
        <f>+A8</f>
        <v>2023</v>
      </c>
      <c r="T28" s="187"/>
      <c r="U28" s="187"/>
      <c r="V28" s="222">
        <f>U$4*D28</f>
        <v>0</v>
      </c>
      <c r="W28" s="222">
        <f>U$4*E28</f>
        <v>0</v>
      </c>
      <c r="X28" s="174">
        <f>V$4*F28</f>
        <v>0</v>
      </c>
      <c r="Y28" s="174">
        <f>V$4*G28</f>
        <v>0</v>
      </c>
      <c r="Z28" s="222">
        <f>W$4*H28</f>
        <v>0</v>
      </c>
      <c r="AA28" s="222">
        <f>W$4*I28</f>
        <v>0</v>
      </c>
      <c r="AB28" s="187"/>
      <c r="AC28" s="187"/>
      <c r="AD28" s="222">
        <f>Y$4*L28</f>
        <v>0</v>
      </c>
      <c r="AE28" s="222">
        <f>Y$4*M28</f>
        <v>0</v>
      </c>
      <c r="AF28" s="187"/>
      <c r="AG28" s="187"/>
      <c r="AH28" s="222">
        <f>AA$4*P28</f>
        <v>0</v>
      </c>
      <c r="AI28" s="222">
        <f>AA$4*Q28</f>
        <v>0</v>
      </c>
    </row>
    <row r="29" spans="1:35" x14ac:dyDescent="0.35">
      <c r="A29" s="172">
        <f>A28+1</f>
        <v>2024</v>
      </c>
      <c r="B29" s="174">
        <v>0</v>
      </c>
      <c r="C29" s="174">
        <v>0</v>
      </c>
      <c r="D29" s="222">
        <v>-166189617</v>
      </c>
      <c r="E29" s="222">
        <v>346192053</v>
      </c>
      <c r="F29" s="174">
        <v>-5429377</v>
      </c>
      <c r="G29" s="174">
        <v>60350864</v>
      </c>
      <c r="H29" s="222">
        <v>-2519735</v>
      </c>
      <c r="I29" s="222">
        <v>5048310</v>
      </c>
      <c r="J29" s="174">
        <v>0</v>
      </c>
      <c r="K29" s="174">
        <v>0</v>
      </c>
      <c r="L29" s="222">
        <v>-23879567</v>
      </c>
      <c r="M29" s="222">
        <v>132969850</v>
      </c>
      <c r="N29" s="174">
        <v>0</v>
      </c>
      <c r="O29" s="174">
        <v>0</v>
      </c>
      <c r="P29" s="222">
        <v>-39611311</v>
      </c>
      <c r="Q29" s="222">
        <v>75756686</v>
      </c>
      <c r="R29" s="163"/>
      <c r="S29" s="172">
        <f>+S28+1</f>
        <v>2024</v>
      </c>
      <c r="T29" s="187"/>
      <c r="U29" s="187"/>
      <c r="V29" s="222">
        <f t="shared" ref="V29:V33" si="15">U$4*D29</f>
        <v>0</v>
      </c>
      <c r="W29" s="222">
        <f t="shared" ref="W29:W33" si="16">U$4*E29</f>
        <v>0</v>
      </c>
      <c r="X29" s="174">
        <f t="shared" ref="X29:X33" si="17">V$4*F29</f>
        <v>0</v>
      </c>
      <c r="Y29" s="174">
        <f t="shared" ref="Y29:Y33" si="18">V$4*G29</f>
        <v>0</v>
      </c>
      <c r="Z29" s="222">
        <f t="shared" ref="Z29:Z33" si="19">W$4*H29</f>
        <v>0</v>
      </c>
      <c r="AA29" s="222">
        <f t="shared" ref="AA29:AA33" si="20">W$4*I29</f>
        <v>0</v>
      </c>
      <c r="AB29" s="187"/>
      <c r="AC29" s="187"/>
      <c r="AD29" s="222">
        <f t="shared" ref="AD29:AD33" si="21">Y$4*L29</f>
        <v>0</v>
      </c>
      <c r="AE29" s="222">
        <f t="shared" ref="AE29:AE33" si="22">Y$4*M29</f>
        <v>0</v>
      </c>
      <c r="AF29" s="187"/>
      <c r="AG29" s="187"/>
      <c r="AH29" s="222">
        <f t="shared" ref="AH29:AH33" si="23">AA$4*P29</f>
        <v>0</v>
      </c>
      <c r="AI29" s="222">
        <f t="shared" ref="AI29:AI33" si="24">AA$4*Q29</f>
        <v>0</v>
      </c>
    </row>
    <row r="30" spans="1:35" x14ac:dyDescent="0.35">
      <c r="A30" s="172">
        <f>A29+1</f>
        <v>2025</v>
      </c>
      <c r="B30" s="174">
        <v>0</v>
      </c>
      <c r="C30" s="174">
        <v>0</v>
      </c>
      <c r="D30" s="222">
        <v>-103490864</v>
      </c>
      <c r="E30" s="222">
        <v>346118150</v>
      </c>
      <c r="F30" s="174">
        <v>-1954594</v>
      </c>
      <c r="G30" s="174">
        <v>59246960</v>
      </c>
      <c r="H30" s="222">
        <v>-2519735</v>
      </c>
      <c r="I30" s="222">
        <v>5048310</v>
      </c>
      <c r="J30" s="174">
        <v>0</v>
      </c>
      <c r="K30" s="174">
        <v>0</v>
      </c>
      <c r="L30" s="222">
        <v>-23879567</v>
      </c>
      <c r="M30" s="222">
        <v>132969850</v>
      </c>
      <c r="N30" s="174">
        <v>0</v>
      </c>
      <c r="O30" s="174">
        <v>0</v>
      </c>
      <c r="P30" s="222">
        <v>-39611311</v>
      </c>
      <c r="Q30" s="222">
        <v>75756686</v>
      </c>
      <c r="R30" s="163"/>
      <c r="S30" s="172">
        <f t="shared" ref="S30:S32" si="25">+S29+1</f>
        <v>2025</v>
      </c>
      <c r="T30" s="187"/>
      <c r="U30" s="187"/>
      <c r="V30" s="222">
        <f t="shared" si="15"/>
        <v>0</v>
      </c>
      <c r="W30" s="222">
        <f t="shared" si="16"/>
        <v>0</v>
      </c>
      <c r="X30" s="174">
        <f t="shared" si="17"/>
        <v>0</v>
      </c>
      <c r="Y30" s="174">
        <f t="shared" si="18"/>
        <v>0</v>
      </c>
      <c r="Z30" s="222">
        <f t="shared" si="19"/>
        <v>0</v>
      </c>
      <c r="AA30" s="222">
        <f t="shared" si="20"/>
        <v>0</v>
      </c>
      <c r="AB30" s="187"/>
      <c r="AC30" s="187"/>
      <c r="AD30" s="222">
        <f t="shared" si="21"/>
        <v>0</v>
      </c>
      <c r="AE30" s="222">
        <f t="shared" si="22"/>
        <v>0</v>
      </c>
      <c r="AF30" s="187"/>
      <c r="AG30" s="187"/>
      <c r="AH30" s="222">
        <f t="shared" si="23"/>
        <v>0</v>
      </c>
      <c r="AI30" s="222">
        <f t="shared" si="24"/>
        <v>0</v>
      </c>
    </row>
    <row r="31" spans="1:35" x14ac:dyDescent="0.35">
      <c r="A31" s="172">
        <f>A30+1</f>
        <v>2026</v>
      </c>
      <c r="B31" s="174">
        <v>0</v>
      </c>
      <c r="C31" s="174">
        <v>0</v>
      </c>
      <c r="D31" s="222">
        <v>-87816174</v>
      </c>
      <c r="E31" s="222">
        <v>343047066</v>
      </c>
      <c r="F31" s="174">
        <v>-977300</v>
      </c>
      <c r="G31" s="180">
        <v>58970987</v>
      </c>
      <c r="H31" s="222">
        <v>-2519735</v>
      </c>
      <c r="I31" s="222">
        <v>5048310</v>
      </c>
      <c r="J31" s="174">
        <v>0</v>
      </c>
      <c r="K31" s="174">
        <v>0</v>
      </c>
      <c r="L31" s="222">
        <v>-23879567</v>
      </c>
      <c r="M31" s="222">
        <v>132967512</v>
      </c>
      <c r="N31" s="174">
        <v>0</v>
      </c>
      <c r="O31" s="174">
        <v>0</v>
      </c>
      <c r="P31" s="222">
        <v>-39611311</v>
      </c>
      <c r="Q31" s="222">
        <v>75756686</v>
      </c>
      <c r="R31" s="163"/>
      <c r="S31" s="172">
        <f t="shared" si="25"/>
        <v>2026</v>
      </c>
      <c r="T31" s="187"/>
      <c r="U31" s="187"/>
      <c r="V31" s="222">
        <f t="shared" si="15"/>
        <v>0</v>
      </c>
      <c r="W31" s="222">
        <f t="shared" si="16"/>
        <v>0</v>
      </c>
      <c r="X31" s="174">
        <f t="shared" si="17"/>
        <v>0</v>
      </c>
      <c r="Y31" s="174">
        <f t="shared" si="18"/>
        <v>0</v>
      </c>
      <c r="Z31" s="222">
        <f t="shared" si="19"/>
        <v>0</v>
      </c>
      <c r="AA31" s="222">
        <f t="shared" si="20"/>
        <v>0</v>
      </c>
      <c r="AB31" s="187"/>
      <c r="AC31" s="187"/>
      <c r="AD31" s="222">
        <f t="shared" si="21"/>
        <v>0</v>
      </c>
      <c r="AE31" s="222">
        <f t="shared" si="22"/>
        <v>0</v>
      </c>
      <c r="AF31" s="187"/>
      <c r="AG31" s="187"/>
      <c r="AH31" s="222">
        <f t="shared" si="23"/>
        <v>0</v>
      </c>
      <c r="AI31" s="222">
        <f t="shared" si="24"/>
        <v>0</v>
      </c>
    </row>
    <row r="32" spans="1:35" x14ac:dyDescent="0.35">
      <c r="A32" s="172">
        <f>A31+1</f>
        <v>2027</v>
      </c>
      <c r="B32" s="180">
        <v>0</v>
      </c>
      <c r="C32" s="180">
        <v>0</v>
      </c>
      <c r="D32" s="179">
        <v>-17563235</v>
      </c>
      <c r="E32" s="179">
        <v>342705831</v>
      </c>
      <c r="F32" s="183">
        <v>0</v>
      </c>
      <c r="G32" s="180">
        <v>58970987</v>
      </c>
      <c r="H32" s="222">
        <v>-2519735</v>
      </c>
      <c r="I32" s="222">
        <v>5048310</v>
      </c>
      <c r="J32" s="180">
        <v>0</v>
      </c>
      <c r="K32" s="180">
        <v>0</v>
      </c>
      <c r="L32" s="222">
        <v>-17642166</v>
      </c>
      <c r="M32" s="222">
        <v>132958146</v>
      </c>
      <c r="N32" s="180">
        <v>0</v>
      </c>
      <c r="O32" s="180">
        <v>0</v>
      </c>
      <c r="P32" s="222">
        <v>-39611293</v>
      </c>
      <c r="Q32" s="222">
        <v>75756686</v>
      </c>
      <c r="R32" s="163"/>
      <c r="S32" s="172">
        <f t="shared" si="25"/>
        <v>2027</v>
      </c>
      <c r="T32" s="187"/>
      <c r="U32" s="187"/>
      <c r="V32" s="222">
        <f t="shared" si="15"/>
        <v>0</v>
      </c>
      <c r="W32" s="222">
        <f t="shared" si="16"/>
        <v>0</v>
      </c>
      <c r="X32" s="174">
        <f t="shared" si="17"/>
        <v>0</v>
      </c>
      <c r="Y32" s="174">
        <f t="shared" si="18"/>
        <v>0</v>
      </c>
      <c r="Z32" s="222">
        <f t="shared" si="19"/>
        <v>0</v>
      </c>
      <c r="AA32" s="222">
        <f t="shared" si="20"/>
        <v>0</v>
      </c>
      <c r="AB32" s="187"/>
      <c r="AC32" s="187"/>
      <c r="AD32" s="222">
        <f t="shared" si="21"/>
        <v>0</v>
      </c>
      <c r="AE32" s="222">
        <f t="shared" si="22"/>
        <v>0</v>
      </c>
      <c r="AF32" s="187"/>
      <c r="AG32" s="187"/>
      <c r="AH32" s="222">
        <f t="shared" si="23"/>
        <v>0</v>
      </c>
      <c r="AI32" s="222">
        <f t="shared" si="24"/>
        <v>0</v>
      </c>
    </row>
    <row r="33" spans="1:35" ht="15" thickBot="1" x14ac:dyDescent="0.4">
      <c r="A33" s="175" t="s">
        <v>272</v>
      </c>
      <c r="B33" s="181">
        <v>0</v>
      </c>
      <c r="C33" s="181">
        <v>0</v>
      </c>
      <c r="D33" s="182">
        <v>0</v>
      </c>
      <c r="E33" s="182">
        <v>342705831</v>
      </c>
      <c r="F33" s="181">
        <v>0</v>
      </c>
      <c r="G33" s="181">
        <v>5897099</v>
      </c>
      <c r="H33" s="224">
        <v>-8373087</v>
      </c>
      <c r="I33" s="224">
        <v>27248687</v>
      </c>
      <c r="J33" s="181">
        <v>0</v>
      </c>
      <c r="K33" s="181">
        <v>0</v>
      </c>
      <c r="L33" s="182">
        <v>-7411739</v>
      </c>
      <c r="M33" s="182">
        <v>443779035</v>
      </c>
      <c r="N33" s="181">
        <v>0</v>
      </c>
      <c r="O33" s="181">
        <v>0</v>
      </c>
      <c r="P33" s="224">
        <v>-38580619</v>
      </c>
      <c r="Q33" s="224">
        <v>309686295</v>
      </c>
      <c r="R33" s="163"/>
      <c r="S33" s="175" t="s">
        <v>272</v>
      </c>
      <c r="T33" s="188"/>
      <c r="U33" s="188"/>
      <c r="V33" s="224">
        <f t="shared" si="15"/>
        <v>0</v>
      </c>
      <c r="W33" s="224">
        <f t="shared" si="16"/>
        <v>0</v>
      </c>
      <c r="X33" s="176">
        <f t="shared" si="17"/>
        <v>0</v>
      </c>
      <c r="Y33" s="176">
        <f t="shared" si="18"/>
        <v>0</v>
      </c>
      <c r="Z33" s="224">
        <f t="shared" si="19"/>
        <v>0</v>
      </c>
      <c r="AA33" s="224">
        <f t="shared" si="20"/>
        <v>0</v>
      </c>
      <c r="AB33" s="188"/>
      <c r="AC33" s="188"/>
      <c r="AD33" s="224">
        <f t="shared" si="21"/>
        <v>0</v>
      </c>
      <c r="AE33" s="224">
        <f t="shared" si="22"/>
        <v>0</v>
      </c>
      <c r="AF33" s="188"/>
      <c r="AG33" s="188"/>
      <c r="AH33" s="224">
        <f t="shared" si="23"/>
        <v>0</v>
      </c>
      <c r="AI33" s="224">
        <f t="shared" si="24"/>
        <v>0</v>
      </c>
    </row>
    <row r="34" spans="1:35" ht="15" customHeight="1" x14ac:dyDescent="0.35">
      <c r="A34" s="177" t="s">
        <v>266</v>
      </c>
      <c r="B34" s="178">
        <f>SUM(B28:B33)</f>
        <v>0</v>
      </c>
      <c r="C34" s="178">
        <f>SUM(C28:C33)</f>
        <v>0</v>
      </c>
      <c r="D34" s="225">
        <f t="shared" ref="D34:Q34" si="26">SUM(D28:D33)</f>
        <v>-541249507</v>
      </c>
      <c r="E34" s="225">
        <f t="shared" si="26"/>
        <v>2067133417</v>
      </c>
      <c r="F34" s="178">
        <f t="shared" si="26"/>
        <v>-21898485</v>
      </c>
      <c r="G34" s="178">
        <f t="shared" si="26"/>
        <v>303788038</v>
      </c>
      <c r="H34" s="225">
        <f t="shared" si="26"/>
        <v>-20971762</v>
      </c>
      <c r="I34" s="225">
        <f t="shared" si="26"/>
        <v>52490237</v>
      </c>
      <c r="J34" s="178">
        <f t="shared" si="26"/>
        <v>0</v>
      </c>
      <c r="K34" s="178">
        <f t="shared" si="26"/>
        <v>0</v>
      </c>
      <c r="L34" s="225">
        <f t="shared" si="26"/>
        <v>-120572173</v>
      </c>
      <c r="M34" s="225">
        <f t="shared" si="26"/>
        <v>1108614243</v>
      </c>
      <c r="N34" s="178">
        <f t="shared" si="26"/>
        <v>0</v>
      </c>
      <c r="O34" s="178">
        <f t="shared" si="26"/>
        <v>0</v>
      </c>
      <c r="P34" s="225">
        <f t="shared" si="26"/>
        <v>-236637156</v>
      </c>
      <c r="Q34" s="225">
        <f t="shared" si="26"/>
        <v>688469725</v>
      </c>
      <c r="R34" s="163"/>
      <c r="S34" s="177" t="s">
        <v>266</v>
      </c>
      <c r="T34" s="189"/>
      <c r="U34" s="189"/>
      <c r="V34" s="225">
        <f t="shared" ref="V34:AI34" si="27">SUM(V28:V33)</f>
        <v>0</v>
      </c>
      <c r="W34" s="225">
        <f t="shared" si="27"/>
        <v>0</v>
      </c>
      <c r="X34" s="178">
        <f t="shared" si="27"/>
        <v>0</v>
      </c>
      <c r="Y34" s="178">
        <f t="shared" si="27"/>
        <v>0</v>
      </c>
      <c r="Z34" s="225">
        <f t="shared" si="27"/>
        <v>0</v>
      </c>
      <c r="AA34" s="225">
        <f t="shared" si="27"/>
        <v>0</v>
      </c>
      <c r="AB34" s="189"/>
      <c r="AC34" s="189"/>
      <c r="AD34" s="225">
        <f t="shared" si="27"/>
        <v>0</v>
      </c>
      <c r="AE34" s="225">
        <f t="shared" si="27"/>
        <v>0</v>
      </c>
      <c r="AF34" s="189"/>
      <c r="AG34" s="189"/>
      <c r="AH34" s="225">
        <f t="shared" si="27"/>
        <v>0</v>
      </c>
      <c r="AI34" s="225">
        <f t="shared" si="27"/>
        <v>0</v>
      </c>
    </row>
    <row r="36" spans="1:35" x14ac:dyDescent="0.35">
      <c r="S36" s="398" t="s">
        <v>274</v>
      </c>
      <c r="T36" s="398"/>
      <c r="U36" s="398"/>
      <c r="V36" s="398"/>
      <c r="W36" s="398"/>
      <c r="X36" s="398"/>
      <c r="Y36" s="398"/>
      <c r="Z36" s="398"/>
      <c r="AA36" s="398"/>
      <c r="AB36" s="398"/>
      <c r="AC36" s="398"/>
      <c r="AD36" s="398"/>
      <c r="AE36" s="398"/>
      <c r="AF36" s="398"/>
      <c r="AG36" s="398"/>
      <c r="AH36" s="398"/>
      <c r="AI36" s="398"/>
    </row>
    <row r="37" spans="1:35" x14ac:dyDescent="0.35">
      <c r="S37" s="399" t="s">
        <v>151</v>
      </c>
      <c r="T37" s="410" t="s">
        <v>39</v>
      </c>
      <c r="U37" s="410"/>
      <c r="V37" s="406" t="s">
        <v>40</v>
      </c>
      <c r="W37" s="406"/>
      <c r="X37" s="410" t="s">
        <v>259</v>
      </c>
      <c r="Y37" s="410"/>
      <c r="Z37" s="406" t="s">
        <v>260</v>
      </c>
      <c r="AA37" s="406"/>
      <c r="AB37" s="410" t="s">
        <v>261</v>
      </c>
      <c r="AC37" s="410"/>
      <c r="AD37" s="406" t="s">
        <v>262</v>
      </c>
      <c r="AE37" s="406"/>
      <c r="AF37" s="410" t="s">
        <v>42</v>
      </c>
      <c r="AG37" s="410"/>
      <c r="AH37" s="406" t="s">
        <v>43</v>
      </c>
      <c r="AI37" s="406"/>
    </row>
    <row r="38" spans="1:35" x14ac:dyDescent="0.35">
      <c r="S38" s="400"/>
      <c r="T38" s="408" t="s">
        <v>271</v>
      </c>
      <c r="U38" s="409"/>
      <c r="V38" s="220" t="s">
        <v>269</v>
      </c>
      <c r="W38" s="220" t="s">
        <v>270</v>
      </c>
      <c r="X38" s="221" t="s">
        <v>269</v>
      </c>
      <c r="Y38" s="221" t="s">
        <v>270</v>
      </c>
      <c r="Z38" s="220" t="s">
        <v>269</v>
      </c>
      <c r="AA38" s="220" t="s">
        <v>270</v>
      </c>
      <c r="AB38" s="408" t="s">
        <v>271</v>
      </c>
      <c r="AC38" s="409"/>
      <c r="AD38" s="220" t="s">
        <v>269</v>
      </c>
      <c r="AE38" s="220" t="s">
        <v>270</v>
      </c>
      <c r="AF38" s="408" t="s">
        <v>271</v>
      </c>
      <c r="AG38" s="409"/>
      <c r="AH38" s="220" t="s">
        <v>269</v>
      </c>
      <c r="AI38" s="220" t="s">
        <v>270</v>
      </c>
    </row>
    <row r="39" spans="1:35" x14ac:dyDescent="0.35">
      <c r="S39" s="172">
        <f>+A8</f>
        <v>2023</v>
      </c>
      <c r="T39" s="187"/>
      <c r="U39" s="187"/>
      <c r="V39" s="184">
        <f>+'1,2,3 - PERS_2-3'!S51</f>
        <v>0</v>
      </c>
      <c r="W39" s="184">
        <f>+'1,2,3 - PERS_2-3'!T51</f>
        <v>0</v>
      </c>
      <c r="X39" s="174">
        <v>0</v>
      </c>
      <c r="Y39" s="174">
        <v>0</v>
      </c>
      <c r="Z39" s="184">
        <f>+'1,2,3 - PSERS'!U52</f>
        <v>0</v>
      </c>
      <c r="AA39" s="184">
        <f>+'1,2,3 - PSERS'!V52</f>
        <v>0</v>
      </c>
      <c r="AB39" s="187"/>
      <c r="AC39" s="187"/>
      <c r="AD39" s="222">
        <v>0</v>
      </c>
      <c r="AE39" s="222">
        <v>0</v>
      </c>
      <c r="AF39" s="187"/>
      <c r="AG39" s="187"/>
      <c r="AH39" s="184">
        <f>+'1,2,3 - LEOFF_2'!U56</f>
        <v>0</v>
      </c>
      <c r="AI39" s="184">
        <f>+'1,2,3 - LEOFF_2'!V56</f>
        <v>0</v>
      </c>
    </row>
    <row r="40" spans="1:35" x14ac:dyDescent="0.35">
      <c r="S40" s="172">
        <f>+S39+1</f>
        <v>2024</v>
      </c>
      <c r="T40" s="187"/>
      <c r="U40" s="187"/>
      <c r="V40" s="184">
        <f>+'1,2,3 - PERS_2-3'!S52</f>
        <v>0</v>
      </c>
      <c r="W40" s="184">
        <f>+'1,2,3 - PERS_2-3'!T52</f>
        <v>0</v>
      </c>
      <c r="X40" s="174">
        <v>0</v>
      </c>
      <c r="Y40" s="174">
        <v>0</v>
      </c>
      <c r="Z40" s="184">
        <f>+'1,2,3 - PSERS'!U53</f>
        <v>0</v>
      </c>
      <c r="AA40" s="184">
        <f>+'1,2,3 - PSERS'!V53</f>
        <v>0</v>
      </c>
      <c r="AB40" s="187"/>
      <c r="AC40" s="187"/>
      <c r="AD40" s="222">
        <v>0</v>
      </c>
      <c r="AE40" s="222">
        <v>0</v>
      </c>
      <c r="AF40" s="187"/>
      <c r="AG40" s="187"/>
      <c r="AH40" s="184">
        <f>+'1,2,3 - LEOFF_2'!U57</f>
        <v>0</v>
      </c>
      <c r="AI40" s="184">
        <f>+'1,2,3 - LEOFF_2'!V57</f>
        <v>0</v>
      </c>
    </row>
    <row r="41" spans="1:35" x14ac:dyDescent="0.35">
      <c r="S41" s="172">
        <f t="shared" ref="S41:S43" si="28">+S40+1</f>
        <v>2025</v>
      </c>
      <c r="T41" s="187"/>
      <c r="U41" s="187"/>
      <c r="V41" s="184">
        <f>+'1,2,3 - PERS_2-3'!S53</f>
        <v>0</v>
      </c>
      <c r="W41" s="184">
        <f>+'1,2,3 - PERS_2-3'!T53</f>
        <v>0</v>
      </c>
      <c r="X41" s="174">
        <v>0</v>
      </c>
      <c r="Y41" s="174">
        <v>0</v>
      </c>
      <c r="Z41" s="184">
        <f>+'1,2,3 - PSERS'!U54</f>
        <v>0</v>
      </c>
      <c r="AA41" s="184">
        <f>+'1,2,3 - PSERS'!V54</f>
        <v>0</v>
      </c>
      <c r="AB41" s="187"/>
      <c r="AC41" s="187"/>
      <c r="AD41" s="222">
        <v>0</v>
      </c>
      <c r="AE41" s="222">
        <v>0</v>
      </c>
      <c r="AF41" s="187"/>
      <c r="AG41" s="187"/>
      <c r="AH41" s="184">
        <f>+'1,2,3 - LEOFF_2'!U58</f>
        <v>0</v>
      </c>
      <c r="AI41" s="184">
        <f>+'1,2,3 - LEOFF_2'!V58</f>
        <v>0</v>
      </c>
    </row>
    <row r="42" spans="1:35" x14ac:dyDescent="0.35">
      <c r="S42" s="172">
        <f t="shared" si="28"/>
        <v>2026</v>
      </c>
      <c r="T42" s="187"/>
      <c r="U42" s="187"/>
      <c r="V42" s="184">
        <f>+'1,2,3 - PERS_2-3'!S54</f>
        <v>0</v>
      </c>
      <c r="W42" s="184">
        <f>+'1,2,3 - PERS_2-3'!T54</f>
        <v>0</v>
      </c>
      <c r="X42" s="174">
        <v>0</v>
      </c>
      <c r="Y42" s="174">
        <v>0</v>
      </c>
      <c r="Z42" s="184">
        <f>+'1,2,3 - PSERS'!U55</f>
        <v>0</v>
      </c>
      <c r="AA42" s="184">
        <f>+'1,2,3 - PSERS'!V55</f>
        <v>0</v>
      </c>
      <c r="AB42" s="187"/>
      <c r="AC42" s="187"/>
      <c r="AD42" s="222">
        <v>0</v>
      </c>
      <c r="AE42" s="222">
        <v>0</v>
      </c>
      <c r="AF42" s="187"/>
      <c r="AG42" s="187"/>
      <c r="AH42" s="184">
        <f>+'1,2,3 - LEOFF_2'!U59</f>
        <v>0</v>
      </c>
      <c r="AI42" s="184">
        <f>+'1,2,3 - LEOFF_2'!V59</f>
        <v>0</v>
      </c>
    </row>
    <row r="43" spans="1:35" x14ac:dyDescent="0.35">
      <c r="S43" s="172">
        <f t="shared" si="28"/>
        <v>2027</v>
      </c>
      <c r="T43" s="187"/>
      <c r="U43" s="187"/>
      <c r="V43" s="184">
        <f>+'1,2,3 - PERS_2-3'!S55</f>
        <v>0</v>
      </c>
      <c r="W43" s="184">
        <f>+'1,2,3 - PERS_2-3'!T55</f>
        <v>0</v>
      </c>
      <c r="X43" s="174">
        <v>0</v>
      </c>
      <c r="Y43" s="174">
        <v>0</v>
      </c>
      <c r="Z43" s="184">
        <f>+'1,2,3 - PSERS'!U56</f>
        <v>0</v>
      </c>
      <c r="AA43" s="184">
        <f>+'1,2,3 - PSERS'!V56</f>
        <v>0</v>
      </c>
      <c r="AB43" s="187"/>
      <c r="AC43" s="187"/>
      <c r="AD43" s="222">
        <v>0</v>
      </c>
      <c r="AE43" s="222">
        <v>0</v>
      </c>
      <c r="AF43" s="187"/>
      <c r="AG43" s="187"/>
      <c r="AH43" s="184">
        <f>+'1,2,3 - LEOFF_2'!U60</f>
        <v>0</v>
      </c>
      <c r="AI43" s="184">
        <f>+'1,2,3 - LEOFF_2'!V60</f>
        <v>0</v>
      </c>
    </row>
    <row r="44" spans="1:35" x14ac:dyDescent="0.35">
      <c r="S44" s="175" t="s">
        <v>272</v>
      </c>
      <c r="T44" s="188"/>
      <c r="U44" s="188"/>
      <c r="V44" s="185">
        <f>+'1,2,3 - PERS_2-3'!S56</f>
        <v>0</v>
      </c>
      <c r="W44" s="185">
        <f>+'1,2,3 - PERS_2-3'!T56</f>
        <v>0</v>
      </c>
      <c r="X44" s="176">
        <v>0</v>
      </c>
      <c r="Y44" s="176">
        <v>0</v>
      </c>
      <c r="Z44" s="185">
        <f>SUM('1,2,3 - PSERS'!U57:U62)</f>
        <v>0</v>
      </c>
      <c r="AA44" s="185">
        <f>SUM('1,2,3 - PSERS'!V57:V62)</f>
        <v>0</v>
      </c>
      <c r="AB44" s="188"/>
      <c r="AC44" s="188"/>
      <c r="AD44" s="224">
        <v>0</v>
      </c>
      <c r="AE44" s="224">
        <v>0</v>
      </c>
      <c r="AF44" s="188"/>
      <c r="AG44" s="188"/>
      <c r="AH44" s="185">
        <f>SUM('1,2,3 - LEOFF_2'!U61:U65)</f>
        <v>0</v>
      </c>
      <c r="AI44" s="185">
        <f>SUM('1,2,3 - LEOFF_2'!V61:V65)</f>
        <v>0</v>
      </c>
    </row>
    <row r="45" spans="1:35" x14ac:dyDescent="0.35">
      <c r="S45" s="177" t="s">
        <v>266</v>
      </c>
      <c r="T45" s="189"/>
      <c r="U45" s="189"/>
      <c r="V45" s="186">
        <f t="shared" ref="V45:AA45" si="29">SUM(V39:V44)</f>
        <v>0</v>
      </c>
      <c r="W45" s="186">
        <f t="shared" si="29"/>
        <v>0</v>
      </c>
      <c r="X45" s="178">
        <f t="shared" si="29"/>
        <v>0</v>
      </c>
      <c r="Y45" s="178">
        <f t="shared" si="29"/>
        <v>0</v>
      </c>
      <c r="Z45" s="186">
        <f t="shared" si="29"/>
        <v>0</v>
      </c>
      <c r="AA45" s="186">
        <f t="shared" si="29"/>
        <v>0</v>
      </c>
      <c r="AB45" s="189"/>
      <c r="AC45" s="189"/>
      <c r="AD45" s="225">
        <f t="shared" ref="AD45:AE45" si="30">SUM(AD39:AD44)</f>
        <v>0</v>
      </c>
      <c r="AE45" s="225">
        <f t="shared" si="30"/>
        <v>0</v>
      </c>
      <c r="AF45" s="189"/>
      <c r="AG45" s="189"/>
      <c r="AH45" s="186">
        <f>'1,2,3 - LEOFF_2'!K66+'1,2,3 - LEOFF_2'!M66+'1,2,3 - LEOFF_2'!O66+'1,2,3 - LEOFF_2'!Q66+'1,2,3 - LEOFF_2'!S66</f>
        <v>0</v>
      </c>
      <c r="AI45" s="186">
        <f>'1,2,3 - LEOFF_2'!L66+'1,2,3 - LEOFF_2'!N66+'1,2,3 - LEOFF_2'!P66+'1,2,3 - LEOFF_2'!R66+'1,2,3 - LEOFF_2'!T66</f>
        <v>0</v>
      </c>
    </row>
    <row r="47" spans="1:35" x14ac:dyDescent="0.35">
      <c r="S47" s="398" t="s">
        <v>275</v>
      </c>
      <c r="T47" s="398"/>
      <c r="U47" s="398"/>
      <c r="V47" s="398"/>
      <c r="W47" s="398"/>
      <c r="X47" s="398"/>
      <c r="Y47" s="398"/>
      <c r="Z47" s="398"/>
      <c r="AA47" s="398"/>
      <c r="AB47" s="398"/>
      <c r="AC47" s="398"/>
      <c r="AD47" s="398"/>
      <c r="AE47" s="398"/>
      <c r="AF47" s="398"/>
      <c r="AG47" s="398"/>
      <c r="AH47" s="398"/>
      <c r="AI47" s="398"/>
    </row>
    <row r="48" spans="1:35" x14ac:dyDescent="0.25">
      <c r="S48" s="223" t="s">
        <v>151</v>
      </c>
      <c r="T48" s="407" t="s">
        <v>39</v>
      </c>
      <c r="U48" s="407"/>
      <c r="V48" s="406" t="s">
        <v>40</v>
      </c>
      <c r="W48" s="406"/>
      <c r="X48" s="407" t="s">
        <v>259</v>
      </c>
      <c r="Y48" s="407"/>
      <c r="Z48" s="406" t="s">
        <v>260</v>
      </c>
      <c r="AA48" s="406"/>
      <c r="AB48" s="407" t="s">
        <v>261</v>
      </c>
      <c r="AC48" s="407"/>
      <c r="AD48" s="406" t="s">
        <v>262</v>
      </c>
      <c r="AE48" s="406"/>
      <c r="AF48" s="407" t="s">
        <v>42</v>
      </c>
      <c r="AG48" s="407"/>
      <c r="AH48" s="406" t="s">
        <v>43</v>
      </c>
      <c r="AI48" s="406"/>
    </row>
    <row r="49" spans="19:35" x14ac:dyDescent="0.35">
      <c r="S49" s="172">
        <f>+A8</f>
        <v>2023</v>
      </c>
      <c r="T49" s="395">
        <f>SUM(T8:U8,T17:U17,T28:U28,T39:U39)</f>
        <v>0</v>
      </c>
      <c r="U49" s="395"/>
      <c r="V49" s="396">
        <f>SUM(V8:W8,V17:W17,V28:W28,V39:W39)</f>
        <v>0</v>
      </c>
      <c r="W49" s="396"/>
      <c r="X49" s="395">
        <f>SUM(X8:Y8,X17:Y17,X28:Y28,X39:Y39)</f>
        <v>0</v>
      </c>
      <c r="Y49" s="395"/>
      <c r="Z49" s="396">
        <f>SUM(Z8:AA8,Z17:AA17,Z28:AA28,Z39:AA39)</f>
        <v>0</v>
      </c>
      <c r="AA49" s="396"/>
      <c r="AB49" s="395">
        <f>SUM(AB8:AC8,AB17:AC17,AB28:AC28,AB39:AC39)</f>
        <v>0</v>
      </c>
      <c r="AC49" s="395"/>
      <c r="AD49" s="396">
        <f>SUM(AD8:AE8,AD17:AE17,AD28:AE28,AD39:AE39)</f>
        <v>0</v>
      </c>
      <c r="AE49" s="396"/>
      <c r="AF49" s="395">
        <f>SUM(AF8:AG8,AF17:AG17,AF28:AG28,AF39:AG39)</f>
        <v>0</v>
      </c>
      <c r="AG49" s="395"/>
      <c r="AH49" s="396">
        <f>SUM(AH8:AI8,AH17:AI17,AH28:AI28,AH39:AI39)</f>
        <v>0</v>
      </c>
      <c r="AI49" s="396"/>
    </row>
    <row r="50" spans="19:35" x14ac:dyDescent="0.35">
      <c r="S50" s="172">
        <f>+S49+1</f>
        <v>2024</v>
      </c>
      <c r="T50" s="395">
        <f>SUM(T9:U9,T18:U18,T29:U29,T40:U40)</f>
        <v>0</v>
      </c>
      <c r="U50" s="395"/>
      <c r="V50" s="396">
        <f>SUM(V9:W9,V18:W18,V29:W29,V40:W40)</f>
        <v>0</v>
      </c>
      <c r="W50" s="396"/>
      <c r="X50" s="395">
        <f>SUM(X9:Y9,X18:Y18,X29:Y29,X40:Y40)</f>
        <v>0</v>
      </c>
      <c r="Y50" s="395"/>
      <c r="Z50" s="396">
        <f>SUM(Z9:AA9,Z18:AA18,Z29:AA29,Z40:AA40)</f>
        <v>0</v>
      </c>
      <c r="AA50" s="396"/>
      <c r="AB50" s="395">
        <f>SUM(AB9:AC9,AB18:AC18,AB29:AC29,AB40:AC40)</f>
        <v>0</v>
      </c>
      <c r="AC50" s="395"/>
      <c r="AD50" s="396">
        <f>SUM(AD9:AE9,AD18:AE18,AD29:AE29,AD40:AE40)</f>
        <v>0</v>
      </c>
      <c r="AE50" s="396"/>
      <c r="AF50" s="395">
        <f>SUM(AF9:AG9,AF18:AG18,AF29:AG29,AF40:AG40)</f>
        <v>0</v>
      </c>
      <c r="AG50" s="395"/>
      <c r="AH50" s="396">
        <f>SUM(AH9:AI9,AH18:AI18,AH29:AI29,AH40:AI40)</f>
        <v>0</v>
      </c>
      <c r="AI50" s="396"/>
    </row>
    <row r="51" spans="19:35" x14ac:dyDescent="0.35">
      <c r="S51" s="172">
        <f t="shared" ref="S51:S53" si="31">+S50+1</f>
        <v>2025</v>
      </c>
      <c r="T51" s="395">
        <f>SUM(T10:U10,T19:U19,T30:U30,T41:U41)</f>
        <v>0</v>
      </c>
      <c r="U51" s="395"/>
      <c r="V51" s="396">
        <f>SUM(V10:W10,V19:W19,V30:W30,V41:W41)</f>
        <v>0</v>
      </c>
      <c r="W51" s="396"/>
      <c r="X51" s="395">
        <f>SUM(X10:Y10,X19:Y19,X30:Y30,X41:Y41)</f>
        <v>0</v>
      </c>
      <c r="Y51" s="395"/>
      <c r="Z51" s="396">
        <f>SUM(Z10:AA10,Z19:AA19,Z30:AA30,Z41:AA41)</f>
        <v>0</v>
      </c>
      <c r="AA51" s="396"/>
      <c r="AB51" s="395">
        <f>SUM(AB10:AC10,AB19:AC19,AB30:AC30,AB41:AC41)</f>
        <v>0</v>
      </c>
      <c r="AC51" s="395"/>
      <c r="AD51" s="396">
        <f>SUM(AD10:AE10,AD19:AE19,AD30:AE30,AD41:AE41)</f>
        <v>0</v>
      </c>
      <c r="AE51" s="396"/>
      <c r="AF51" s="395">
        <f>SUM(AF10:AG10,AF19:AG19,AF30:AG30,AF41:AG41)</f>
        <v>0</v>
      </c>
      <c r="AG51" s="395"/>
      <c r="AH51" s="396">
        <f>SUM(AH10:AI10,AH19:AI19,AH30:AI30,AH41:AI41)</f>
        <v>0</v>
      </c>
      <c r="AI51" s="396"/>
    </row>
    <row r="52" spans="19:35" x14ac:dyDescent="0.35">
      <c r="S52" s="172">
        <f t="shared" si="31"/>
        <v>2026</v>
      </c>
      <c r="T52" s="395">
        <f>SUM(T11:U11,T20:U20,T31:U31,T42:U42)</f>
        <v>0</v>
      </c>
      <c r="U52" s="395"/>
      <c r="V52" s="396">
        <f>SUM(V11:W11,V20:W20,V31:W31,V42:W42)</f>
        <v>0</v>
      </c>
      <c r="W52" s="396"/>
      <c r="X52" s="395">
        <f>SUM(X11:Y11,X20:Y20,X31:Y31,X42:Y42)</f>
        <v>0</v>
      </c>
      <c r="Y52" s="395"/>
      <c r="Z52" s="396">
        <f>SUM(Z11:AA11,Z20:AA20,Z31:AA31,Z42:AA42)</f>
        <v>0</v>
      </c>
      <c r="AA52" s="396"/>
      <c r="AB52" s="395">
        <f>SUM(AB11:AC11,AB20:AC20,AB31:AC31,AB42:AC42)</f>
        <v>0</v>
      </c>
      <c r="AC52" s="395"/>
      <c r="AD52" s="396">
        <f>SUM(AD11:AE11,AD20:AE20,AD31:AE31,AD42:AE42)</f>
        <v>0</v>
      </c>
      <c r="AE52" s="396"/>
      <c r="AF52" s="395">
        <f>SUM(AF11:AG11,AF20:AG20,AF31:AG31,AF42:AG42)</f>
        <v>0</v>
      </c>
      <c r="AG52" s="395"/>
      <c r="AH52" s="396">
        <f>SUM(AH11:AI11,AH20:AI20,AH31:AI31,AH42:AI42)</f>
        <v>0</v>
      </c>
      <c r="AI52" s="396"/>
    </row>
    <row r="53" spans="19:35" x14ac:dyDescent="0.35">
      <c r="S53" s="172">
        <f t="shared" si="31"/>
        <v>2027</v>
      </c>
      <c r="T53" s="395">
        <f>SUM(T21:U21,T32:U32,T43:U43)</f>
        <v>0</v>
      </c>
      <c r="U53" s="395"/>
      <c r="V53" s="396">
        <f>SUM(V21:W21,V32:W32,V43:W43)</f>
        <v>0</v>
      </c>
      <c r="W53" s="396"/>
      <c r="X53" s="395">
        <f>SUM(X21:Y21,X32:Y32,X43:Y43)</f>
        <v>0</v>
      </c>
      <c r="Y53" s="395"/>
      <c r="Z53" s="396">
        <f>SUM(Z21:AA21,Z32:AA32,Z43:AA43)</f>
        <v>0</v>
      </c>
      <c r="AA53" s="396"/>
      <c r="AB53" s="395">
        <f>SUM(AB21:AC21,AB32:AC32,AB43:AC43)</f>
        <v>0</v>
      </c>
      <c r="AC53" s="395"/>
      <c r="AD53" s="396">
        <f>SUM(AD21:AE21,AD32:AE32,AD43:AE43)</f>
        <v>0</v>
      </c>
      <c r="AE53" s="396"/>
      <c r="AF53" s="395">
        <f>SUM(AF21:AG21,AF32:AG32,AF43:AG43)</f>
        <v>0</v>
      </c>
      <c r="AG53" s="395"/>
      <c r="AH53" s="396">
        <f>SUM(AH21:AI21,AH32:AI32,AH43:AI43)</f>
        <v>0</v>
      </c>
      <c r="AI53" s="396"/>
    </row>
    <row r="54" spans="19:35" ht="15" thickBot="1" x14ac:dyDescent="0.4">
      <c r="S54" s="175" t="s">
        <v>272</v>
      </c>
      <c r="T54" s="402">
        <f>SUM(T22:U22,T33:U33,T44:U44)</f>
        <v>0</v>
      </c>
      <c r="U54" s="402"/>
      <c r="V54" s="403">
        <f>SUM(V22:W22,V33:W33,V44:W44)</f>
        <v>0</v>
      </c>
      <c r="W54" s="403"/>
      <c r="X54" s="402">
        <f>SUM(X22:Y22,X33:Y33,X44:Y44)</f>
        <v>0</v>
      </c>
      <c r="Y54" s="402"/>
      <c r="Z54" s="403">
        <f>SUM(Z22:AA22,Z33:AA33,Z44:AA44)</f>
        <v>0</v>
      </c>
      <c r="AA54" s="403"/>
      <c r="AB54" s="402">
        <f>SUM(AB22:AC22,AB33:AC33,AB44:AC44)</f>
        <v>0</v>
      </c>
      <c r="AC54" s="402"/>
      <c r="AD54" s="403">
        <f>SUM(AD22:AE22,AD33:AE33,AD44:AE44)</f>
        <v>0</v>
      </c>
      <c r="AE54" s="403"/>
      <c r="AF54" s="402">
        <f>SUM(AF22:AG22,AF33:AG33,AF44:AG44)</f>
        <v>0</v>
      </c>
      <c r="AG54" s="402"/>
      <c r="AH54" s="403">
        <f>SUM(AH22:AI22,AH33:AI33,AH44:AI44)</f>
        <v>0</v>
      </c>
      <c r="AI54" s="403"/>
    </row>
    <row r="55" spans="19:35" x14ac:dyDescent="0.35">
      <c r="S55" s="177" t="s">
        <v>266</v>
      </c>
      <c r="T55" s="404">
        <f>SUM(T49:U54)</f>
        <v>0</v>
      </c>
      <c r="U55" s="404"/>
      <c r="V55" s="405">
        <f>SUM(V49:W54)</f>
        <v>0</v>
      </c>
      <c r="W55" s="405"/>
      <c r="X55" s="404">
        <f>SUM(X49:Y54)</f>
        <v>0</v>
      </c>
      <c r="Y55" s="404"/>
      <c r="Z55" s="405">
        <f>SUM(Z49:AA54)</f>
        <v>0</v>
      </c>
      <c r="AA55" s="405"/>
      <c r="AB55" s="404">
        <f>SUM(AB49:AC54)</f>
        <v>0</v>
      </c>
      <c r="AC55" s="404"/>
      <c r="AD55" s="405">
        <f>SUM(AD49:AE54)</f>
        <v>0</v>
      </c>
      <c r="AE55" s="405"/>
      <c r="AF55" s="404">
        <f>SUM(AF49:AG54)</f>
        <v>0</v>
      </c>
      <c r="AG55" s="404"/>
      <c r="AH55" s="405">
        <f>SUM(AH49:AI54)</f>
        <v>0</v>
      </c>
      <c r="AI55" s="405"/>
    </row>
    <row r="57" spans="19:35" x14ac:dyDescent="0.35">
      <c r="S57" s="67" t="s">
        <v>276</v>
      </c>
      <c r="U57" s="197">
        <f>SUM('1,2,3 - PERS_1'!I33:J41)</f>
        <v>0</v>
      </c>
      <c r="V57" s="197"/>
      <c r="W57" s="197">
        <f>SUM('1,2,3 - PERS_2-3'!H62:I71)</f>
        <v>0</v>
      </c>
      <c r="X57" s="197"/>
      <c r="Y57" s="197"/>
      <c r="Z57" s="197"/>
      <c r="AA57" s="197">
        <f>SUM('1,2,3 - PSERS'!H68:I77)</f>
        <v>0</v>
      </c>
      <c r="AB57" s="197"/>
      <c r="AC57" s="197"/>
      <c r="AD57" s="197"/>
      <c r="AE57" s="197"/>
      <c r="AF57" s="197"/>
      <c r="AG57" s="197">
        <f>SUM('1,2,3 - LEOFF_1'!H28:I37)</f>
        <v>0</v>
      </c>
      <c r="AH57" s="197"/>
      <c r="AI57" s="197">
        <f>SUM('1,2,3 - LEOFF_2'!H71:I80)</f>
        <v>0</v>
      </c>
    </row>
    <row r="58" spans="19:35" x14ac:dyDescent="0.35">
      <c r="S58" s="164" t="s">
        <v>277</v>
      </c>
      <c r="U58" s="197">
        <f>T55-U57</f>
        <v>0</v>
      </c>
      <c r="W58" s="197">
        <f>V55-W57</f>
        <v>0</v>
      </c>
      <c r="AA58" s="197">
        <f>Z55-AA57</f>
        <v>0</v>
      </c>
      <c r="AG58" s="197">
        <f>AF55-AG57</f>
        <v>0</v>
      </c>
      <c r="AI58" s="197">
        <f>AH55-AI57</f>
        <v>0</v>
      </c>
    </row>
    <row r="59" spans="19:35" x14ac:dyDescent="0.35">
      <c r="S59" s="164"/>
    </row>
    <row r="60" spans="19:35" x14ac:dyDescent="0.35">
      <c r="S60" s="397" t="s">
        <v>278</v>
      </c>
      <c r="T60" s="397"/>
      <c r="U60" s="397"/>
      <c r="V60" s="397"/>
      <c r="W60" s="397"/>
      <c r="X60" s="397"/>
      <c r="Y60" s="397"/>
      <c r="Z60" s="397"/>
      <c r="AA60" s="397"/>
      <c r="AB60" s="397"/>
      <c r="AC60" s="397"/>
      <c r="AD60" s="397"/>
      <c r="AE60" s="397"/>
      <c r="AF60" s="397"/>
      <c r="AG60" s="397"/>
      <c r="AH60" s="397"/>
      <c r="AI60" s="397"/>
    </row>
    <row r="61" spans="19:35" x14ac:dyDescent="0.35">
      <c r="S61" s="397"/>
      <c r="T61" s="397"/>
      <c r="U61" s="397"/>
      <c r="V61" s="397"/>
      <c r="W61" s="397"/>
      <c r="X61" s="397"/>
      <c r="Y61" s="397"/>
      <c r="Z61" s="397"/>
      <c r="AA61" s="397"/>
      <c r="AB61" s="397"/>
      <c r="AC61" s="397"/>
      <c r="AD61" s="397"/>
      <c r="AE61" s="397"/>
      <c r="AF61" s="397"/>
      <c r="AG61" s="397"/>
      <c r="AH61" s="397"/>
      <c r="AI61" s="397"/>
    </row>
  </sheetData>
  <mergeCells count="129">
    <mergeCell ref="A1:Q1"/>
    <mergeCell ref="AH15:AI15"/>
    <mergeCell ref="T16:U16"/>
    <mergeCell ref="AB16:AC16"/>
    <mergeCell ref="AF16:AG16"/>
    <mergeCell ref="N15:O15"/>
    <mergeCell ref="P15:Q15"/>
    <mergeCell ref="T15:U15"/>
    <mergeCell ref="V15:W15"/>
    <mergeCell ref="X15:Y15"/>
    <mergeCell ref="Z15:AA15"/>
    <mergeCell ref="S1:AI1"/>
    <mergeCell ref="S6:AI6"/>
    <mergeCell ref="S14:AI14"/>
    <mergeCell ref="A15:A16"/>
    <mergeCell ref="A14:Q14"/>
    <mergeCell ref="A6:Q6"/>
    <mergeCell ref="B26:C26"/>
    <mergeCell ref="D26:E26"/>
    <mergeCell ref="F26:G26"/>
    <mergeCell ref="H26:I26"/>
    <mergeCell ref="J26:K26"/>
    <mergeCell ref="L26:M26"/>
    <mergeCell ref="AB15:AC15"/>
    <mergeCell ref="AD15:AE15"/>
    <mergeCell ref="AF15:AG15"/>
    <mergeCell ref="B15:C15"/>
    <mergeCell ref="D15:E15"/>
    <mergeCell ref="F15:G15"/>
    <mergeCell ref="H15:I15"/>
    <mergeCell ref="J15:K15"/>
    <mergeCell ref="L15:M15"/>
    <mergeCell ref="S25:AI25"/>
    <mergeCell ref="S15:S16"/>
    <mergeCell ref="AH37:AI37"/>
    <mergeCell ref="AB26:AC26"/>
    <mergeCell ref="AD26:AE26"/>
    <mergeCell ref="AF26:AG26"/>
    <mergeCell ref="AH26:AI26"/>
    <mergeCell ref="T27:U27"/>
    <mergeCell ref="AB27:AC27"/>
    <mergeCell ref="AF27:AG27"/>
    <mergeCell ref="N26:O26"/>
    <mergeCell ref="P26:Q26"/>
    <mergeCell ref="T26:U26"/>
    <mergeCell ref="V26:W26"/>
    <mergeCell ref="X26:Y26"/>
    <mergeCell ref="Z26:AA26"/>
    <mergeCell ref="T38:U38"/>
    <mergeCell ref="AB38:AC38"/>
    <mergeCell ref="AF38:AG38"/>
    <mergeCell ref="T48:U48"/>
    <mergeCell ref="V48:W48"/>
    <mergeCell ref="X48:Y48"/>
    <mergeCell ref="Z48:AA48"/>
    <mergeCell ref="AB48:AC48"/>
    <mergeCell ref="T37:U37"/>
    <mergeCell ref="V37:W37"/>
    <mergeCell ref="X37:Y37"/>
    <mergeCell ref="Z37:AA37"/>
    <mergeCell ref="AB37:AC37"/>
    <mergeCell ref="AD37:AE37"/>
    <mergeCell ref="AF37:AG37"/>
    <mergeCell ref="T49:U49"/>
    <mergeCell ref="V49:W49"/>
    <mergeCell ref="X49:Y49"/>
    <mergeCell ref="Z49:AA49"/>
    <mergeCell ref="AB49:AC49"/>
    <mergeCell ref="AD49:AE49"/>
    <mergeCell ref="AF49:AG49"/>
    <mergeCell ref="AH49:AI49"/>
    <mergeCell ref="AD48:AE48"/>
    <mergeCell ref="AF48:AG48"/>
    <mergeCell ref="AH48:AI48"/>
    <mergeCell ref="AH50:AI50"/>
    <mergeCell ref="T51:U51"/>
    <mergeCell ref="V51:W51"/>
    <mergeCell ref="X51:Y51"/>
    <mergeCell ref="Z51:AA51"/>
    <mergeCell ref="AB51:AC51"/>
    <mergeCell ref="AD51:AE51"/>
    <mergeCell ref="AF51:AG51"/>
    <mergeCell ref="AH51:AI51"/>
    <mergeCell ref="T50:U50"/>
    <mergeCell ref="V50:W50"/>
    <mergeCell ref="X50:Y50"/>
    <mergeCell ref="Z50:AA50"/>
    <mergeCell ref="AB50:AC50"/>
    <mergeCell ref="AD50:AE50"/>
    <mergeCell ref="AF54:AG54"/>
    <mergeCell ref="AH54:AI54"/>
    <mergeCell ref="T55:U55"/>
    <mergeCell ref="V55:W55"/>
    <mergeCell ref="X55:Y55"/>
    <mergeCell ref="Z55:AA55"/>
    <mergeCell ref="AB55:AC55"/>
    <mergeCell ref="AD55:AE55"/>
    <mergeCell ref="AF55:AG55"/>
    <mergeCell ref="AH55:AI55"/>
    <mergeCell ref="T54:U54"/>
    <mergeCell ref="V54:W54"/>
    <mergeCell ref="X54:Y54"/>
    <mergeCell ref="Z54:AA54"/>
    <mergeCell ref="AB54:AC54"/>
    <mergeCell ref="AD54:AE54"/>
    <mergeCell ref="AF52:AG52"/>
    <mergeCell ref="AH52:AI52"/>
    <mergeCell ref="S60:AI61"/>
    <mergeCell ref="S47:AI47"/>
    <mergeCell ref="S36:AI36"/>
    <mergeCell ref="S37:S38"/>
    <mergeCell ref="S26:S27"/>
    <mergeCell ref="A26:A27"/>
    <mergeCell ref="A25:Q25"/>
    <mergeCell ref="T53:U53"/>
    <mergeCell ref="V53:W53"/>
    <mergeCell ref="X53:Y53"/>
    <mergeCell ref="Z53:AA53"/>
    <mergeCell ref="AB53:AC53"/>
    <mergeCell ref="AD53:AE53"/>
    <mergeCell ref="AF53:AG53"/>
    <mergeCell ref="AH53:AI53"/>
    <mergeCell ref="T52:U52"/>
    <mergeCell ref="V52:W52"/>
    <mergeCell ref="X52:Y52"/>
    <mergeCell ref="Z52:AA52"/>
    <mergeCell ref="AB52:AC52"/>
    <mergeCell ref="AD52:AE52"/>
    <mergeCell ref="AF50:AG50"/>
  </mergeCells>
  <conditionalFormatting sqref="U58 W58 AA58 AG58 AI58">
    <cfRule type="cellIs" dxfId="1" priority="1" operator="greaterThan">
      <formula>50</formula>
    </cfRule>
    <cfRule type="cellIs" dxfId="0" priority="2" operator="lessThan">
      <formula>-50</formula>
    </cfRule>
  </conditionalFormatting>
  <pageMargins left="0.7" right="0.7" top="0.75" bottom="0.75" header="0.3" footer="0.3"/>
  <ignoredErrors>
    <ignoredError sqref="AB49:AC54 AF49:AG54" formulaRange="1"/>
  </ignoredErrors>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a04e3fd-6465-4142-91bc-9269e631cbda">
      <Terms xmlns="http://schemas.microsoft.com/office/infopath/2007/PartnerControls"/>
    </lcf76f155ced4ddcb4097134ff3c332f>
    <TaxCatchAll xmlns="22c7d62b-a531-4afa-91a0-b0037c041238" xsi:nil="true"/>
    <EntityName xmlns="ea04e3fd-6465-4142-91bc-9269e631cbda" xsi:nil="true"/>
    <Dateadded xmlns="ea04e3fd-6465-4142-91bc-9269e631cbda" xsi:nil="true"/>
    <MoreInfo xmlns="ea04e3fd-6465-4142-91bc-9269e631cbda" xsi:nil="true"/>
    <SchoolYear xmlns="ea04e3fd-6465-4142-91bc-9269e631cbda" xsi:nil="true"/>
    <EffectiveDate xmlns="ea04e3fd-6465-4142-91bc-9269e631cbda" xsi:nil="true"/>
    <_ip_UnifiedCompliancePolicyProperties xmlns="http://schemas.microsoft.com/sharepoint/v3" xsi:nil="true"/>
    <TeamSPContact xmlns="ea04e3fd-6465-4142-91bc-9269e631cbda" xsi:nil="true"/>
    <StatementType xmlns="ea04e3fd-6465-4142-91bc-9269e631cbda" xsi:nil="true"/>
    <SensitiveInformation_x003f_ xmlns="ea04e3fd-6465-4142-91bc-9269e631cbda">false</SensitiveInformation_x003f_>
    <Category xmlns="ea04e3fd-6465-4142-91bc-9269e631cbda" xsi:nil="true"/>
    <Senttoanddate xmlns="ea04e3fd-6465-4142-91bc-9269e631cbd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884A1516A6E6F4F8C4F4A9A98A773D3" ma:contentTypeVersion="35" ma:contentTypeDescription="Create a new document." ma:contentTypeScope="" ma:versionID="9c6b9042a22035c09230ceb9bb4c9f5e">
  <xsd:schema xmlns:xsd="http://www.w3.org/2001/XMLSchema" xmlns:xs="http://www.w3.org/2001/XMLSchema" xmlns:p="http://schemas.microsoft.com/office/2006/metadata/properties" xmlns:ns1="http://schemas.microsoft.com/sharepoint/v3" xmlns:ns2="ea04e3fd-6465-4142-91bc-9269e631cbda" xmlns:ns3="22c7d62b-a531-4afa-91a0-b0037c041238" targetNamespace="http://schemas.microsoft.com/office/2006/metadata/properties" ma:root="true" ma:fieldsID="d1a6559fddc17b89533165eb2587fb1e" ns1:_="" ns2:_="" ns3:_="">
    <xsd:import namespace="http://schemas.microsoft.com/sharepoint/v3"/>
    <xsd:import namespace="ea04e3fd-6465-4142-91bc-9269e631cbda"/>
    <xsd:import namespace="22c7d62b-a531-4afa-91a0-b0037c041238"/>
    <xsd:element name="properties">
      <xsd:complexType>
        <xsd:sequence>
          <xsd:element name="documentManagement">
            <xsd:complexType>
              <xsd:all>
                <xsd:element ref="ns2:SensitiveInformation_x003f_" minOccurs="0"/>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oreInfo" minOccurs="0"/>
                <xsd:element ref="ns2:lcf76f155ced4ddcb4097134ff3c332f" minOccurs="0"/>
                <xsd:element ref="ns3:TaxCatchAll" minOccurs="0"/>
                <xsd:element ref="ns2:Category" minOccurs="0"/>
                <xsd:element ref="ns2:EntityName" minOccurs="0"/>
                <xsd:element ref="ns2:SchoolYear" minOccurs="0"/>
                <xsd:element ref="ns2:StatementType" minOccurs="0"/>
                <xsd:element ref="ns2:MediaLengthInSeconds" minOccurs="0"/>
                <xsd:element ref="ns2:EffectiveDate" minOccurs="0"/>
                <xsd:element ref="ns2:Dateadded" minOccurs="0"/>
                <xsd:element ref="ns2:TeamSPContact" minOccurs="0"/>
                <xsd:element ref="ns2:Senttoanddat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ma:readOnly="false">
      <xsd:simpleType>
        <xsd:restriction base="dms:Note"/>
      </xsd:simpleType>
    </xsd:element>
    <xsd:element name="_ip_UnifiedCompliancePolicyUIAction" ma:index="13"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04e3fd-6465-4142-91bc-9269e631cbda" elementFormDefault="qualified">
    <xsd:import namespace="http://schemas.microsoft.com/office/2006/documentManagement/types"/>
    <xsd:import namespace="http://schemas.microsoft.com/office/infopath/2007/PartnerControls"/>
    <xsd:element name="SensitiveInformation_x003f_" ma:index="2" nillable="true" ma:displayName="Sensitive Information?" ma:default="0" ma:format="Dropdown" ma:internalName="SensitiveInformation_x003f_">
      <xsd:simpleType>
        <xsd:restriction base="dms:Boolea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description="" ma:hidden="true"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oreInfo" ma:index="21" nillable="true" ma:displayName="More Info" ma:format="Dropdown" ma:internalName="MoreInfo">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Category" ma:index="25" nillable="true" ma:displayName="Category" ma:internalName="Category">
      <xsd:simpleType>
        <xsd:restriction base="dms:Text">
          <xsd:maxLength value="255"/>
        </xsd:restriction>
      </xsd:simpleType>
    </xsd:element>
    <xsd:element name="EntityName" ma:index="26" nillable="true" ma:displayName="Entity Name" ma:format="Dropdown" ma:internalName="EntityName">
      <xsd:simpleType>
        <xsd:restriction base="dms:Text">
          <xsd:maxLength value="255"/>
        </xsd:restriction>
      </xsd:simpleType>
    </xsd:element>
    <xsd:element name="SchoolYear" ma:index="27" nillable="true" ma:displayName="School Year" ma:format="Dropdown" ma:internalName="SchoolYear">
      <xsd:simpleType>
        <xsd:restriction base="dms:Text">
          <xsd:maxLength value="255"/>
        </xsd:restriction>
      </xsd:simpleType>
    </xsd:element>
    <xsd:element name="StatementType" ma:index="28" nillable="true" ma:displayName="Statement Type" ma:format="Dropdown" ma:internalName="StatementType">
      <xsd:simpleType>
        <xsd:restriction base="dms:Text">
          <xsd:maxLength value="255"/>
        </xsd:restriction>
      </xsd:simpleType>
    </xsd:element>
    <xsd:element name="MediaLengthInSeconds" ma:index="29" nillable="true" ma:displayName="MediaLengthInSeconds" ma:hidden="true" ma:internalName="MediaLengthInSeconds" ma:readOnly="true">
      <xsd:simpleType>
        <xsd:restriction base="dms:Unknown"/>
      </xsd:simpleType>
    </xsd:element>
    <xsd:element name="EffectiveDate" ma:index="30" nillable="true" ma:displayName="Effective Date" ma:description="This is the beginning time period for this information " ma:format="Dropdown" ma:internalName="EffectiveDate">
      <xsd:simpleType>
        <xsd:restriction base="dms:Text">
          <xsd:maxLength value="255"/>
        </xsd:restriction>
      </xsd:simpleType>
    </xsd:element>
    <xsd:element name="Dateadded" ma:index="31" nillable="true" ma:displayName="Date added" ma:format="DateOnly" ma:internalName="Dateadded">
      <xsd:simpleType>
        <xsd:restriction base="dms:DateTime"/>
      </xsd:simpleType>
    </xsd:element>
    <xsd:element name="TeamSPContact" ma:index="32" nillable="true" ma:displayName="Team SP Contact" ma:format="Dropdown" ma:internalName="TeamSPContact">
      <xsd:simpleType>
        <xsd:union memberTypes="dms:Text">
          <xsd:simpleType>
            <xsd:restriction base="dms:Choice">
              <xsd:enumeration value="AM Cheryl Thresher"/>
              <xsd:enumeration value="AAM Shirley Christiansen"/>
              <xsd:enumeration value="AAM Ryan Montgomery"/>
              <xsd:enumeration value="AAM Sara Heath"/>
              <xsd:enumeration value="ASA Kim Del Castillo"/>
              <xsd:enumeration value="ASA Erika Kmieciak"/>
              <xsd:enumeration value="ASA Melissa Ritter-Maylone"/>
            </xsd:restriction>
          </xsd:simpleType>
        </xsd:union>
      </xsd:simpleType>
    </xsd:element>
    <xsd:element name="Senttoanddate" ma:index="33" nillable="true" ma:displayName="Sent to and date" ma:format="Dropdown" ma:internalName="Senttoanddate">
      <xsd:simpleType>
        <xsd:restriction base="dms:Text">
          <xsd:maxLength value="255"/>
        </xsd:restriction>
      </xsd:simpleType>
    </xsd:element>
    <xsd:element name="MediaServiceObjectDetectorVersions" ma:index="3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c7d62b-a531-4afa-91a0-b0037c041238"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4" nillable="true" ma:displayName="Taxonomy Catch All Column" ma:hidden="true" ma:list="{127c8b69-0a8f-4279-adb8-915feb34924b}" ma:internalName="TaxCatchAll" ma:showField="CatchAllData" ma:web="22c7d62b-a531-4afa-91a0-b0037c0412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EEB456-81FE-4979-AF5B-46BD56885571}">
  <ds:schemaRefs>
    <ds:schemaRef ds:uri="http://schemas.microsoft.com/sharepoint/v3/contenttype/forms"/>
  </ds:schemaRefs>
</ds:datastoreItem>
</file>

<file path=customXml/itemProps2.xml><?xml version="1.0" encoding="utf-8"?>
<ds:datastoreItem xmlns:ds="http://schemas.openxmlformats.org/officeDocument/2006/customXml" ds:itemID="{789E0D15-97AA-4EC6-ACCE-B005F800FF55}">
  <ds:schemaRefs>
    <ds:schemaRef ds:uri="http://schemas.microsoft.com/office/2006/metadata/properties"/>
    <ds:schemaRef ds:uri="http://schemas.microsoft.com/office/infopath/2007/PartnerControls"/>
    <ds:schemaRef ds:uri="http://schemas.microsoft.com/sharepoint/v3"/>
    <ds:schemaRef ds:uri="ea04e3fd-6465-4142-91bc-9269e631cbda"/>
    <ds:schemaRef ds:uri="22c7d62b-a531-4afa-91a0-b0037c041238"/>
  </ds:schemaRefs>
</ds:datastoreItem>
</file>

<file path=customXml/itemProps3.xml><?xml version="1.0" encoding="utf-8"?>
<ds:datastoreItem xmlns:ds="http://schemas.openxmlformats.org/officeDocument/2006/customXml" ds:itemID="{2362DB6C-5F85-4E6A-AB30-536D7E1317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4 - Summary</vt:lpstr>
      <vt:lpstr>1,2,3 - PERS_1</vt:lpstr>
      <vt:lpstr>1,2,3 - PERS_2-3</vt:lpstr>
      <vt:lpstr>1,2,3 - PSERS</vt:lpstr>
      <vt:lpstr>1,2,3 - LEOFF_1</vt:lpstr>
      <vt:lpstr>1,2,3 - LEOFF_2</vt:lpstr>
      <vt:lpstr>5 - SpecFndg</vt:lpstr>
      <vt:lpstr>6 - Amort</vt:lpstr>
      <vt:lpstr>6 - Sensitivity - Notes</vt:lpstr>
      <vt:lpstr>'1,2,3 - LEOFF_2'!Print_Area</vt:lpstr>
      <vt:lpstr>'1,2,3 - PERS_2-3'!Print_Area</vt:lpstr>
    </vt:vector>
  </TitlesOfParts>
  <Manager/>
  <Company>WA State Auditor's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Burleson, Debra (SAO)</dc:creator>
  <cp:keywords/>
  <dc:description/>
  <cp:lastModifiedBy>Cowgill, Christie (SAO)</cp:lastModifiedBy>
  <cp:revision/>
  <dcterms:created xsi:type="dcterms:W3CDTF">2016-08-30T23:54:34Z</dcterms:created>
  <dcterms:modified xsi:type="dcterms:W3CDTF">2023-09-26T21:54:57Z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0x010100F884A1516A6E6F4F8C4F4A9A98A773D3</vt:lpwstr>
  </property>
  <property fmtid="{D5CDD505-2E9C-101B-9397-08002B2CF9AE}" pid="3" name="MediaServiceImageTags">
    <vt:lpwstr/>
  </property>
</Properties>
</file>